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280" windowHeight="6225" activeTab="0"/>
  </bookViews>
  <sheets>
    <sheet name="Sheet1" sheetId="1" r:id="rId1"/>
    <sheet name="DV-IDENTITY-0" sheetId="2" state="veryHidden" r:id="rId2"/>
  </sheets>
  <definedNames/>
  <calcPr fullCalcOnLoad="1"/>
</workbook>
</file>

<file path=xl/sharedStrings.xml><?xml version="1.0" encoding="utf-8"?>
<sst xmlns="http://schemas.openxmlformats.org/spreadsheetml/2006/main" count="77" uniqueCount="60">
  <si>
    <t>JULY</t>
  </si>
  <si>
    <t>MAY</t>
  </si>
  <si>
    <t>JUNE</t>
  </si>
  <si>
    <t>TOTAL</t>
  </si>
  <si>
    <t>Super Pension/Annuity</t>
  </si>
  <si>
    <t>Investment Income</t>
  </si>
  <si>
    <t>Government benefits</t>
  </si>
  <si>
    <t>Total Gross Income (A)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</si>
  <si>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</si>
  <si>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</si>
  <si>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</si>
  <si>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</si>
  <si>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</si>
  <si>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</si>
  <si>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</si>
  <si>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</si>
  <si>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</si>
  <si>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GROSS INCOME</t>
  </si>
  <si>
    <t>EXPENSES</t>
  </si>
  <si>
    <t>Living expenses</t>
  </si>
  <si>
    <t>Rent/mortgage</t>
  </si>
  <si>
    <t>Other lease/loan/interest payments</t>
  </si>
  <si>
    <t>Home maintenance</t>
  </si>
  <si>
    <t>Phone(s) (Rental, service and calls)</t>
  </si>
  <si>
    <t>Medical and pharmaceutical</t>
  </si>
  <si>
    <t>Child care/school fees</t>
  </si>
  <si>
    <t>Household purchases</t>
  </si>
  <si>
    <t>Other</t>
  </si>
  <si>
    <t>Car/transport</t>
  </si>
  <si>
    <t>Fuel</t>
  </si>
  <si>
    <t>Fares</t>
  </si>
  <si>
    <t>Insurance and superannuation</t>
  </si>
  <si>
    <t>Are/Boat/trailer</t>
  </si>
  <si>
    <t>Health</t>
  </si>
  <si>
    <t>Superannuation</t>
  </si>
  <si>
    <t>Business</t>
  </si>
  <si>
    <t>Leisure/entertainment</t>
  </si>
  <si>
    <t>Holidays</t>
  </si>
  <si>
    <t>Sports/hobbies/memberships</t>
  </si>
  <si>
    <t>Newspapers/magazines/books/CDs etc</t>
  </si>
  <si>
    <t>Gifts</t>
  </si>
  <si>
    <t>Taxes, fees and charges</t>
  </si>
  <si>
    <t>Fees and duties</t>
  </si>
  <si>
    <t>Tax on income and investments</t>
  </si>
  <si>
    <t>Salary, fees and bonuses</t>
  </si>
  <si>
    <t>Rates and levies (Council, water, etc)</t>
  </si>
  <si>
    <t>Utilities</t>
  </si>
  <si>
    <t>Food/groceries</t>
  </si>
  <si>
    <t>Clothes, shoes, dry cleaning etc</t>
  </si>
  <si>
    <t>Registration/maintenance/repair</t>
  </si>
  <si>
    <t>Home and contents</t>
  </si>
  <si>
    <t>Life/income protection/trauma</t>
  </si>
  <si>
    <t>Restaurant/theatre etc</t>
  </si>
  <si>
    <t>Total Expenses (B)</t>
  </si>
  <si>
    <t>Income minues Expenses (A)-(B)</t>
  </si>
  <si>
    <t>The amount I will save for</t>
  </si>
  <si>
    <t>Short term (eg. For later months)</t>
  </si>
  <si>
    <t>Medium term (eg. Time off work)</t>
  </si>
  <si>
    <t>Long term (eg. Retirement/super)</t>
  </si>
  <si>
    <t>AAAAAD+Kfug=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</si>
</sst>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_ ;[Red]\-0.00\ 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0"/>
      <color indexed="32"/>
      <name val="Arial"/>
      <family val="2"/>
    </font>
    <font>
      <b/>
      <sz val="10"/>
      <color indexed="61"/>
      <name val="Arial"/>
      <family val="2"/>
    </font>
    <font>
      <b/>
      <sz val="10"/>
      <name val="Arial"/>
      <family val="2"/>
    </font>
    <font>
      <sz val="10"/>
      <color indexed="6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 tint="0.49998000264167786"/>
      <name val="Arial"/>
      <family val="2"/>
    </font>
    <font>
      <b/>
      <sz val="10"/>
      <color theme="1" tint="0.49998000264167786"/>
      <name val="Arial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172" fontId="0" fillId="0" borderId="0" xfId="0" applyNumberFormat="1" applyBorder="1" applyAlignment="1">
      <alignment/>
    </xf>
    <xf numFmtId="172" fontId="2" fillId="0" borderId="0" xfId="0" applyNumberFormat="1" applyFont="1" applyBorder="1" applyAlignment="1">
      <alignment/>
    </xf>
    <xf numFmtId="172" fontId="3" fillId="0" borderId="0" xfId="0" applyNumberFormat="1" applyFont="1" applyBorder="1" applyAlignment="1">
      <alignment/>
    </xf>
    <xf numFmtId="172" fontId="4" fillId="0" borderId="0" xfId="0" applyNumberFormat="1" applyFont="1" applyBorder="1" applyAlignment="1">
      <alignment/>
    </xf>
    <xf numFmtId="172" fontId="41" fillId="0" borderId="0" xfId="0" applyNumberFormat="1" applyFont="1" applyBorder="1" applyAlignment="1">
      <alignment/>
    </xf>
    <xf numFmtId="172" fontId="42" fillId="0" borderId="0" xfId="0" applyNumberFormat="1" applyFont="1" applyBorder="1" applyAlignment="1">
      <alignment/>
    </xf>
    <xf numFmtId="172" fontId="43" fillId="0" borderId="0" xfId="0" applyNumberFormat="1" applyFont="1" applyFill="1" applyBorder="1" applyAlignment="1">
      <alignment/>
    </xf>
    <xf numFmtId="172" fontId="43" fillId="33" borderId="10" xfId="0" applyNumberFormat="1" applyFont="1" applyFill="1" applyBorder="1" applyAlignment="1">
      <alignment vertical="center"/>
    </xf>
    <xf numFmtId="172" fontId="43" fillId="33" borderId="10" xfId="0" applyNumberFormat="1" applyFont="1" applyFill="1" applyBorder="1" applyAlignment="1">
      <alignment horizontal="center" vertical="center"/>
    </xf>
    <xf numFmtId="172" fontId="41" fillId="0" borderId="10" xfId="0" applyNumberFormat="1" applyFont="1" applyBorder="1" applyAlignment="1">
      <alignment/>
    </xf>
    <xf numFmtId="172" fontId="42" fillId="0" borderId="10" xfId="0" applyNumberFormat="1" applyFont="1" applyBorder="1" applyAlignment="1">
      <alignment/>
    </xf>
    <xf numFmtId="172" fontId="42" fillId="34" borderId="10" xfId="0" applyNumberFormat="1" applyFont="1" applyFill="1" applyBorder="1" applyAlignment="1">
      <alignment/>
    </xf>
    <xf numFmtId="172" fontId="5" fillId="0" borderId="10" xfId="0" applyNumberFormat="1" applyFont="1" applyBorder="1" applyAlignment="1">
      <alignment/>
    </xf>
    <xf numFmtId="172" fontId="3" fillId="0" borderId="10" xfId="0" applyNumberFormat="1" applyFont="1" applyBorder="1" applyAlignment="1">
      <alignment/>
    </xf>
    <xf numFmtId="172" fontId="4" fillId="0" borderId="10" xfId="0" applyNumberFormat="1" applyFont="1" applyBorder="1" applyAlignment="1">
      <alignment/>
    </xf>
    <xf numFmtId="172" fontId="0" fillId="0" borderId="10" xfId="0" applyNumberFormat="1" applyBorder="1" applyAlignment="1">
      <alignment/>
    </xf>
    <xf numFmtId="172" fontId="2" fillId="0" borderId="10" xfId="0" applyNumberFormat="1" applyFont="1" applyBorder="1" applyAlignment="1">
      <alignment/>
    </xf>
    <xf numFmtId="172" fontId="43" fillId="16" borderId="10" xfId="0" applyNumberFormat="1" applyFont="1" applyFill="1" applyBorder="1" applyAlignment="1">
      <alignment/>
    </xf>
    <xf numFmtId="172" fontId="43" fillId="33" borderId="1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"/>
  <sheetViews>
    <sheetView tabSelected="1" zoomScale="80" zoomScaleNormal="8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7.00390625" style="4" customWidth="1"/>
    <col min="2" max="13" width="12.8515625" style="1" customWidth="1"/>
    <col min="14" max="14" width="12.8515625" style="2" customWidth="1"/>
    <col min="15" max="16384" width="9.140625" style="1" customWidth="1"/>
  </cols>
  <sheetData>
    <row r="1" spans="1:14" ht="30.75" customHeight="1">
      <c r="A1" s="8" t="s">
        <v>17</v>
      </c>
      <c r="B1" s="9" t="s">
        <v>0</v>
      </c>
      <c r="C1" s="9" t="s">
        <v>8</v>
      </c>
      <c r="D1" s="9" t="s">
        <v>9</v>
      </c>
      <c r="E1" s="9" t="s">
        <v>10</v>
      </c>
      <c r="F1" s="9" t="s">
        <v>11</v>
      </c>
      <c r="G1" s="9" t="s">
        <v>12</v>
      </c>
      <c r="H1" s="9" t="s">
        <v>13</v>
      </c>
      <c r="I1" s="9" t="s">
        <v>14</v>
      </c>
      <c r="J1" s="9" t="s">
        <v>15</v>
      </c>
      <c r="K1" s="9" t="s">
        <v>16</v>
      </c>
      <c r="L1" s="9" t="s">
        <v>1</v>
      </c>
      <c r="M1" s="9" t="s">
        <v>2</v>
      </c>
      <c r="N1" s="9" t="s">
        <v>3</v>
      </c>
    </row>
    <row r="2" spans="1:14" s="3" customFormat="1" ht="12.75">
      <c r="A2" s="10" t="s">
        <v>44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s="3" customFormat="1" ht="12.75">
      <c r="A3" s="10" t="s">
        <v>4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14" s="3" customFormat="1" ht="12.75">
      <c r="A4" s="10" t="s">
        <v>5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4" s="3" customFormat="1" ht="12.75">
      <c r="A5" s="10" t="s">
        <v>6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1:14" s="3" customFormat="1" ht="12.75">
      <c r="A6" s="12" t="s">
        <v>7</v>
      </c>
      <c r="B6" s="12">
        <f aca="true" t="shared" si="0" ref="B6:M6">SUM(B2:B5)</f>
        <v>0</v>
      </c>
      <c r="C6" s="12">
        <f t="shared" si="0"/>
        <v>0</v>
      </c>
      <c r="D6" s="12">
        <f t="shared" si="0"/>
        <v>0</v>
      </c>
      <c r="E6" s="12">
        <f t="shared" si="0"/>
        <v>0</v>
      </c>
      <c r="F6" s="12">
        <f t="shared" si="0"/>
        <v>0</v>
      </c>
      <c r="G6" s="12">
        <f t="shared" si="0"/>
        <v>0</v>
      </c>
      <c r="H6" s="12">
        <f t="shared" si="0"/>
        <v>0</v>
      </c>
      <c r="I6" s="12">
        <f t="shared" si="0"/>
        <v>0</v>
      </c>
      <c r="J6" s="12">
        <f t="shared" si="0"/>
        <v>0</v>
      </c>
      <c r="K6" s="12">
        <f t="shared" si="0"/>
        <v>0</v>
      </c>
      <c r="L6" s="12">
        <f t="shared" si="0"/>
        <v>0</v>
      </c>
      <c r="M6" s="12">
        <f t="shared" si="0"/>
        <v>0</v>
      </c>
      <c r="N6" s="12">
        <f>SUM(B6:M6)</f>
        <v>0</v>
      </c>
    </row>
    <row r="7" spans="1:14" s="3" customFormat="1" ht="12.75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</row>
    <row r="8" spans="1:14" s="3" customFormat="1" ht="30" customHeight="1">
      <c r="A8" s="8" t="s">
        <v>18</v>
      </c>
      <c r="B8" s="9" t="s">
        <v>0</v>
      </c>
      <c r="C8" s="9" t="s">
        <v>8</v>
      </c>
      <c r="D8" s="9" t="s">
        <v>9</v>
      </c>
      <c r="E8" s="9" t="s">
        <v>10</v>
      </c>
      <c r="F8" s="9" t="s">
        <v>11</v>
      </c>
      <c r="G8" s="9" t="s">
        <v>12</v>
      </c>
      <c r="H8" s="9" t="s">
        <v>13</v>
      </c>
      <c r="I8" s="9" t="s">
        <v>14</v>
      </c>
      <c r="J8" s="9" t="s">
        <v>15</v>
      </c>
      <c r="K8" s="9" t="s">
        <v>16</v>
      </c>
      <c r="L8" s="9" t="s">
        <v>1</v>
      </c>
      <c r="M8" s="9" t="s">
        <v>2</v>
      </c>
      <c r="N8" s="9" t="s">
        <v>3</v>
      </c>
    </row>
    <row r="9" spans="1:14" s="3" customFormat="1" ht="12.75">
      <c r="A9" s="11" t="s">
        <v>19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</row>
    <row r="10" spans="1:14" s="3" customFormat="1" ht="12.75">
      <c r="A10" s="10" t="s">
        <v>20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</row>
    <row r="11" spans="1:14" s="3" customFormat="1" ht="12.75">
      <c r="A11" s="10" t="s">
        <v>21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</row>
    <row r="12" spans="1:14" s="3" customFormat="1" ht="12.75">
      <c r="A12" s="10" t="s">
        <v>22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</row>
    <row r="13" spans="1:14" s="3" customFormat="1" ht="12.75">
      <c r="A13" s="10" t="s">
        <v>45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</row>
    <row r="14" spans="1:14" s="3" customFormat="1" ht="12.75">
      <c r="A14" s="10" t="s">
        <v>23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</row>
    <row r="15" spans="1:14" s="3" customFormat="1" ht="12.75">
      <c r="A15" s="10" t="s">
        <v>46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</row>
    <row r="16" spans="1:14" s="3" customFormat="1" ht="12.75">
      <c r="A16" s="10" t="s">
        <v>47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</row>
    <row r="17" spans="1:14" s="3" customFormat="1" ht="12.75">
      <c r="A17" s="10" t="s">
        <v>24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</row>
    <row r="18" spans="1:14" s="3" customFormat="1" ht="12.75">
      <c r="A18" s="10" t="s">
        <v>48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</row>
    <row r="19" spans="1:14" s="3" customFormat="1" ht="12.75">
      <c r="A19" s="10" t="s">
        <v>25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</row>
    <row r="20" spans="1:14" s="3" customFormat="1" ht="12.75">
      <c r="A20" s="10" t="s">
        <v>26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</row>
    <row r="21" spans="1:14" s="3" customFormat="1" ht="12.75">
      <c r="A21" s="10" t="s">
        <v>27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</row>
    <row r="22" spans="1:14" s="3" customFormat="1" ht="12.75">
      <c r="A22" s="11" t="s">
        <v>28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</row>
    <row r="23" spans="1:14" s="3" customFormat="1" ht="12.75">
      <c r="A23" s="10" t="s">
        <v>49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</row>
    <row r="24" spans="1:14" s="3" customFormat="1" ht="12.75">
      <c r="A24" s="10" t="s">
        <v>29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</row>
    <row r="25" spans="1:14" s="3" customFormat="1" ht="12.75">
      <c r="A25" s="10" t="s">
        <v>30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</row>
    <row r="26" spans="1:14" s="3" customFormat="1" ht="12.75">
      <c r="A26" s="10" t="s">
        <v>27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</row>
    <row r="27" spans="1:14" s="3" customFormat="1" ht="12.75">
      <c r="A27" s="11" t="s">
        <v>31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</row>
    <row r="28" spans="1:14" s="3" customFormat="1" ht="12.75">
      <c r="A28" s="10" t="s">
        <v>50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</row>
    <row r="29" spans="1:14" s="3" customFormat="1" ht="12.75">
      <c r="A29" s="10" t="s">
        <v>51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</row>
    <row r="30" spans="1:14" s="3" customFormat="1" ht="12.75">
      <c r="A30" s="10" t="s">
        <v>32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</row>
    <row r="31" spans="1:14" s="3" customFormat="1" ht="12.75">
      <c r="A31" s="10" t="s">
        <v>33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</row>
    <row r="32" spans="1:14" s="3" customFormat="1" ht="12.75">
      <c r="A32" s="10" t="s">
        <v>34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</row>
    <row r="33" spans="1:14" s="3" customFormat="1" ht="12.75">
      <c r="A33" s="10" t="s">
        <v>35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</row>
    <row r="34" spans="1:14" s="3" customFormat="1" ht="12.75">
      <c r="A34" s="10" t="s">
        <v>27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</row>
    <row r="35" spans="1:14" s="3" customFormat="1" ht="12.75">
      <c r="A35" s="11" t="s">
        <v>36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</row>
    <row r="36" spans="1:14" s="3" customFormat="1" ht="12.75">
      <c r="A36" s="10" t="s">
        <v>37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</row>
    <row r="37" spans="1:14" s="3" customFormat="1" ht="12.75">
      <c r="A37" s="10" t="s">
        <v>52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</row>
    <row r="38" spans="1:14" s="3" customFormat="1" ht="12.75">
      <c r="A38" s="10" t="s">
        <v>38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</row>
    <row r="39" spans="1:14" s="3" customFormat="1" ht="12.75">
      <c r="A39" s="10" t="s">
        <v>39</v>
      </c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</row>
    <row r="40" spans="1:14" s="3" customFormat="1" ht="12.75">
      <c r="A40" s="10" t="s">
        <v>40</v>
      </c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</row>
    <row r="41" spans="1:14" s="3" customFormat="1" ht="12.75">
      <c r="A41" s="10" t="s">
        <v>27</v>
      </c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</row>
    <row r="42" spans="1:14" s="3" customFormat="1" ht="12.75">
      <c r="A42" s="11" t="s">
        <v>41</v>
      </c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</row>
    <row r="43" spans="1:14" s="3" customFormat="1" ht="12.75">
      <c r="A43" s="10" t="s">
        <v>42</v>
      </c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</row>
    <row r="44" spans="1:14" s="3" customFormat="1" ht="12.75">
      <c r="A44" s="10" t="s">
        <v>43</v>
      </c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</row>
    <row r="45" spans="1:14" s="3" customFormat="1" ht="12.75">
      <c r="A45" s="10" t="s">
        <v>27</v>
      </c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</row>
    <row r="46" spans="1:14" s="3" customFormat="1" ht="12.75">
      <c r="A46" s="12" t="s">
        <v>53</v>
      </c>
      <c r="B46" s="12">
        <f>SUM(B9:B45)</f>
        <v>0</v>
      </c>
      <c r="C46" s="12">
        <f aca="true" t="shared" si="1" ref="C46:N46">SUM(C9:C45)</f>
        <v>0</v>
      </c>
      <c r="D46" s="12">
        <f t="shared" si="1"/>
        <v>0</v>
      </c>
      <c r="E46" s="12">
        <f t="shared" si="1"/>
        <v>0</v>
      </c>
      <c r="F46" s="12">
        <f t="shared" si="1"/>
        <v>0</v>
      </c>
      <c r="G46" s="12">
        <f t="shared" si="1"/>
        <v>0</v>
      </c>
      <c r="H46" s="12">
        <f t="shared" si="1"/>
        <v>0</v>
      </c>
      <c r="I46" s="12">
        <f t="shared" si="1"/>
        <v>0</v>
      </c>
      <c r="J46" s="12">
        <f t="shared" si="1"/>
        <v>0</v>
      </c>
      <c r="K46" s="12">
        <f t="shared" si="1"/>
        <v>0</v>
      </c>
      <c r="L46" s="12">
        <f t="shared" si="1"/>
        <v>0</v>
      </c>
      <c r="M46" s="12">
        <f t="shared" si="1"/>
        <v>0</v>
      </c>
      <c r="N46" s="12">
        <f t="shared" si="1"/>
        <v>0</v>
      </c>
    </row>
    <row r="47" spans="1:14" ht="4.5" customHeight="1">
      <c r="A47" s="15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7"/>
    </row>
    <row r="48" spans="1:14" s="3" customFormat="1" ht="12.75">
      <c r="A48" s="18" t="s">
        <v>54</v>
      </c>
      <c r="B48" s="18">
        <f>B6-B46</f>
        <v>0</v>
      </c>
      <c r="C48" s="18">
        <f aca="true" t="shared" si="2" ref="C48:N48">C6-C46</f>
        <v>0</v>
      </c>
      <c r="D48" s="18">
        <f>D6-D46</f>
        <v>0</v>
      </c>
      <c r="E48" s="18">
        <f t="shared" si="2"/>
        <v>0</v>
      </c>
      <c r="F48" s="18">
        <f t="shared" si="2"/>
        <v>0</v>
      </c>
      <c r="G48" s="18">
        <f t="shared" si="2"/>
        <v>0</v>
      </c>
      <c r="H48" s="18">
        <f t="shared" si="2"/>
        <v>0</v>
      </c>
      <c r="I48" s="18">
        <f t="shared" si="2"/>
        <v>0</v>
      </c>
      <c r="J48" s="18">
        <f t="shared" si="2"/>
        <v>0</v>
      </c>
      <c r="K48" s="18">
        <f t="shared" si="2"/>
        <v>0</v>
      </c>
      <c r="L48" s="18">
        <f t="shared" si="2"/>
        <v>0</v>
      </c>
      <c r="M48" s="18">
        <f t="shared" si="2"/>
        <v>0</v>
      </c>
      <c r="N48" s="18">
        <f t="shared" si="2"/>
        <v>0</v>
      </c>
    </row>
    <row r="49" spans="1:14" s="3" customFormat="1" ht="4.5" customHeight="1">
      <c r="A49" s="10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</row>
    <row r="50" spans="1:14" s="7" customFormat="1" ht="12.75">
      <c r="A50" s="19" t="s">
        <v>55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</row>
    <row r="51" spans="1:14" s="6" customFormat="1" ht="12.75">
      <c r="A51" s="10" t="s">
        <v>56</v>
      </c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</row>
    <row r="52" spans="1:14" s="5" customFormat="1" ht="12.75">
      <c r="A52" s="10" t="s">
        <v>57</v>
      </c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</row>
    <row r="53" spans="1:14" s="5" customFormat="1" ht="12.75">
      <c r="A53" s="10" t="s">
        <v>58</v>
      </c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</row>
  </sheetData>
  <sheetProtection/>
  <printOptions horizontalCentered="1" verticalCentered="1"/>
  <pageMargins left="0.2755905511811024" right="0.2362204724409449" top="0.984251968503937" bottom="0.984251968503937" header="0.5511811023622047" footer="0.5118110236220472"/>
  <pageSetup fitToHeight="1" fitToWidth="1" horizontalDpi="360" verticalDpi="360" orientation="landscape" scale="66" r:id="rId1"/>
  <headerFooter alignWithMargins="0">
    <oddHeader>&amp;C&amp;12Personal Budget Planner</oddHeader>
    <oddFooter>&amp;R&amp;D</oddFooter>
  </headerFooter>
  <customProperties>
    <customPr name="DVSECTION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dimension ref="A1:IV3"/>
  <sheetViews>
    <sheetView zoomScalePageLayoutView="0" workbookViewId="0" topLeftCell="A1">
      <selection activeCell="HY3" sqref="HY3"/>
    </sheetView>
  </sheetViews>
  <sheetFormatPr defaultColWidth="9.140625" defaultRowHeight="12.75"/>
  <sheetData>
    <row r="1" spans="1:256" ht="12.75">
      <c r="A1" t="e">
        <f>IF(Sheet1!1:1,"AAAAAD83jQA=",0)</f>
        <v>#VALUE!</v>
      </c>
      <c r="B1" t="e">
        <f>AND(Sheet1!A1,"AAAAAD83jQE=")</f>
        <v>#VALUE!</v>
      </c>
      <c r="C1" t="e">
        <f>AND(Sheet1!B1,"AAAAAD83jQI=")</f>
        <v>#VALUE!</v>
      </c>
      <c r="D1" t="e">
        <f>AND(Sheet1!C1,"AAAAAD83jQM=")</f>
        <v>#VALUE!</v>
      </c>
      <c r="E1" t="e">
        <f>AND(Sheet1!D1,"AAAAAD83jQQ=")</f>
        <v>#VALUE!</v>
      </c>
      <c r="F1" t="e">
        <f>AND(Sheet1!E1,"AAAAAD83jQU=")</f>
        <v>#VALUE!</v>
      </c>
      <c r="G1" t="e">
        <f>AND(Sheet1!F1,"AAAAAD83jQY=")</f>
        <v>#VALUE!</v>
      </c>
      <c r="H1" t="e">
        <f>AND(Sheet1!G1,"AAAAAD83jQc=")</f>
        <v>#VALUE!</v>
      </c>
      <c r="I1" t="e">
        <f>AND(Sheet1!H1,"AAAAAD83jQg=")</f>
        <v>#VALUE!</v>
      </c>
      <c r="J1" t="e">
        <f>AND(Sheet1!I1,"AAAAAD83jQk=")</f>
        <v>#VALUE!</v>
      </c>
      <c r="K1" t="e">
        <f>AND(Sheet1!J1,"AAAAAD83jQo=")</f>
        <v>#VALUE!</v>
      </c>
      <c r="L1" t="e">
        <f>AND(Sheet1!K1,"AAAAAD83jQs=")</f>
        <v>#VALUE!</v>
      </c>
      <c r="M1" t="e">
        <f>AND(Sheet1!L1,"AAAAAD83jQw=")</f>
        <v>#VALUE!</v>
      </c>
      <c r="N1" t="e">
        <f>AND(Sheet1!M1,"AAAAAD83jQ0=")</f>
        <v>#VALUE!</v>
      </c>
      <c r="O1" t="e">
        <f>AND(Sheet1!N1,"AAAAAD83jQ4=")</f>
        <v>#VALUE!</v>
      </c>
      <c r="P1">
        <f>IF(Sheet1!2:2,"AAAAAD83jQ8=",0)</f>
        <v>0</v>
      </c>
      <c r="Q1" t="e">
        <f>AND(Sheet1!A2,"AAAAAD83jRA=")</f>
        <v>#VALUE!</v>
      </c>
      <c r="R1" t="e">
        <f>AND(Sheet1!B2,"AAAAAD83jRE=")</f>
        <v>#VALUE!</v>
      </c>
      <c r="S1" t="e">
        <f>AND(Sheet1!C2,"AAAAAD83jRI=")</f>
        <v>#VALUE!</v>
      </c>
      <c r="T1" t="e">
        <f>AND(Sheet1!D2,"AAAAAD83jRM=")</f>
        <v>#VALUE!</v>
      </c>
      <c r="U1" t="e">
        <f>AND(Sheet1!E2,"AAAAAD83jRQ=")</f>
        <v>#VALUE!</v>
      </c>
      <c r="V1" t="e">
        <f>AND(Sheet1!F2,"AAAAAD83jRU=")</f>
        <v>#VALUE!</v>
      </c>
      <c r="W1" t="e">
        <f>AND(Sheet1!G2,"AAAAAD83jRY=")</f>
        <v>#VALUE!</v>
      </c>
      <c r="X1" t="e">
        <f>AND(Sheet1!H2,"AAAAAD83jRc=")</f>
        <v>#VALUE!</v>
      </c>
      <c r="Y1" t="e">
        <f>AND(Sheet1!I2,"AAAAAD83jRg=")</f>
        <v>#VALUE!</v>
      </c>
      <c r="Z1" t="e">
        <f>AND(Sheet1!J2,"AAAAAD83jRk=")</f>
        <v>#VALUE!</v>
      </c>
      <c r="AA1" t="e">
        <f>AND(Sheet1!K2,"AAAAAD83jRo=")</f>
        <v>#VALUE!</v>
      </c>
      <c r="AB1" t="e">
        <f>AND(Sheet1!L2,"AAAAAD83jRs=")</f>
        <v>#VALUE!</v>
      </c>
      <c r="AC1" t="e">
        <f>AND(Sheet1!M2,"AAAAAD83jRw=")</f>
        <v>#VALUE!</v>
      </c>
      <c r="AD1" t="e">
        <f>AND(Sheet1!N2,"AAAAAD83jR0=")</f>
        <v>#VALUE!</v>
      </c>
      <c r="AE1">
        <f>IF(Sheet1!3:3,"AAAAAD83jR4=",0)</f>
        <v>0</v>
      </c>
      <c r="AF1" t="e">
        <f>AND(Sheet1!A3,"AAAAAD83jR8=")</f>
        <v>#VALUE!</v>
      </c>
      <c r="AG1" t="e">
        <f>AND(Sheet1!B3,"AAAAAD83jSA=")</f>
        <v>#VALUE!</v>
      </c>
      <c r="AH1" t="e">
        <f>AND(Sheet1!C3,"AAAAAD83jSE=")</f>
        <v>#VALUE!</v>
      </c>
      <c r="AI1" t="e">
        <f>AND(Sheet1!D3,"AAAAAD83jSI=")</f>
        <v>#VALUE!</v>
      </c>
      <c r="AJ1" t="e">
        <f>AND(Sheet1!E3,"AAAAAD83jSM=")</f>
        <v>#VALUE!</v>
      </c>
      <c r="AK1" t="e">
        <f>AND(Sheet1!F3,"AAAAAD83jSQ=")</f>
        <v>#VALUE!</v>
      </c>
      <c r="AL1" t="e">
        <f>AND(Sheet1!G3,"AAAAAD83jSU=")</f>
        <v>#VALUE!</v>
      </c>
      <c r="AM1" t="e">
        <f>AND(Sheet1!H3,"AAAAAD83jSY=")</f>
        <v>#VALUE!</v>
      </c>
      <c r="AN1" t="e">
        <f>AND(Sheet1!I3,"AAAAAD83jSc=")</f>
        <v>#VALUE!</v>
      </c>
      <c r="AO1" t="e">
        <f>AND(Sheet1!J3,"AAAAAD83jSg=")</f>
        <v>#VALUE!</v>
      </c>
      <c r="AP1" t="e">
        <f>AND(Sheet1!K3,"AAAAAD83jSk=")</f>
        <v>#VALUE!</v>
      </c>
      <c r="AQ1" t="e">
        <f>AND(Sheet1!L3,"AAAAAD83jSo=")</f>
        <v>#VALUE!</v>
      </c>
      <c r="AR1" t="e">
        <f>AND(Sheet1!M3,"AAAAAD83jSs=")</f>
        <v>#VALUE!</v>
      </c>
      <c r="AS1" t="e">
        <f>AND(Sheet1!N3,"AAAAAD83jSw=")</f>
        <v>#VALUE!</v>
      </c>
      <c r="AT1">
        <f>IF(Sheet1!4:4,"AAAAAD83jS0=",0)</f>
        <v>0</v>
      </c>
      <c r="AU1" t="e">
        <f>AND(Sheet1!A4,"AAAAAD83jS4=")</f>
        <v>#VALUE!</v>
      </c>
      <c r="AV1" t="e">
        <f>AND(Sheet1!B4,"AAAAAD83jS8=")</f>
        <v>#VALUE!</v>
      </c>
      <c r="AW1" t="e">
        <f>AND(Sheet1!C4,"AAAAAD83jTA=")</f>
        <v>#VALUE!</v>
      </c>
      <c r="AX1" t="e">
        <f>AND(Sheet1!D4,"AAAAAD83jTE=")</f>
        <v>#VALUE!</v>
      </c>
      <c r="AY1" t="e">
        <f>AND(Sheet1!E4,"AAAAAD83jTI=")</f>
        <v>#VALUE!</v>
      </c>
      <c r="AZ1" t="e">
        <f>AND(Sheet1!F4,"AAAAAD83jTM=")</f>
        <v>#VALUE!</v>
      </c>
      <c r="BA1" t="e">
        <f>AND(Sheet1!G4,"AAAAAD83jTQ=")</f>
        <v>#VALUE!</v>
      </c>
      <c r="BB1" t="e">
        <f>AND(Sheet1!H4,"AAAAAD83jTU=")</f>
        <v>#VALUE!</v>
      </c>
      <c r="BC1" t="e">
        <f>AND(Sheet1!I4,"AAAAAD83jTY=")</f>
        <v>#VALUE!</v>
      </c>
      <c r="BD1" t="e">
        <f>AND(Sheet1!J4,"AAAAAD83jTc=")</f>
        <v>#VALUE!</v>
      </c>
      <c r="BE1" t="e">
        <f>AND(Sheet1!K4,"AAAAAD83jTg=")</f>
        <v>#VALUE!</v>
      </c>
      <c r="BF1" t="e">
        <f>AND(Sheet1!L4,"AAAAAD83jTk=")</f>
        <v>#VALUE!</v>
      </c>
      <c r="BG1" t="e">
        <f>AND(Sheet1!M4,"AAAAAD83jTo=")</f>
        <v>#VALUE!</v>
      </c>
      <c r="BH1" t="e">
        <f>AND(Sheet1!N4,"AAAAAD83jTs=")</f>
        <v>#VALUE!</v>
      </c>
      <c r="BI1">
        <f>IF(Sheet1!5:5,"AAAAAD83jTw=",0)</f>
        <v>0</v>
      </c>
      <c r="BJ1" t="e">
        <f>AND(Sheet1!A5,"AAAAAD83jT0=")</f>
        <v>#VALUE!</v>
      </c>
      <c r="BK1" t="e">
        <f>AND(Sheet1!B5,"AAAAAD83jT4=")</f>
        <v>#VALUE!</v>
      </c>
      <c r="BL1" t="e">
        <f>AND(Sheet1!C5,"AAAAAD83jT8=")</f>
        <v>#VALUE!</v>
      </c>
      <c r="BM1" t="e">
        <f>AND(Sheet1!D5,"AAAAAD83jUA=")</f>
        <v>#VALUE!</v>
      </c>
      <c r="BN1" t="e">
        <f>AND(Sheet1!E5,"AAAAAD83jUE=")</f>
        <v>#VALUE!</v>
      </c>
      <c r="BO1" t="e">
        <f>AND(Sheet1!F5,"AAAAAD83jUI=")</f>
        <v>#VALUE!</v>
      </c>
      <c r="BP1" t="e">
        <f>AND(Sheet1!G5,"AAAAAD83jUM=")</f>
        <v>#VALUE!</v>
      </c>
      <c r="BQ1" t="e">
        <f>AND(Sheet1!H5,"AAAAAD83jUQ=")</f>
        <v>#VALUE!</v>
      </c>
      <c r="BR1" t="e">
        <f>AND(Sheet1!I5,"AAAAAD83jUU=")</f>
        <v>#VALUE!</v>
      </c>
      <c r="BS1" t="e">
        <f>AND(Sheet1!J5,"AAAAAD83jUY=")</f>
        <v>#VALUE!</v>
      </c>
      <c r="BT1" t="e">
        <f>AND(Sheet1!K5,"AAAAAD83jUc=")</f>
        <v>#VALUE!</v>
      </c>
      <c r="BU1" t="e">
        <f>AND(Sheet1!L5,"AAAAAD83jUg=")</f>
        <v>#VALUE!</v>
      </c>
      <c r="BV1" t="e">
        <f>AND(Sheet1!M5,"AAAAAD83jUk=")</f>
        <v>#VALUE!</v>
      </c>
      <c r="BW1" t="e">
        <f>AND(Sheet1!N5,"AAAAAD83jUo=")</f>
        <v>#VALUE!</v>
      </c>
      <c r="BX1">
        <f>IF(Sheet1!6:6,"AAAAAD83jUs=",0)</f>
        <v>0</v>
      </c>
      <c r="BY1" t="e">
        <f>AND(Sheet1!A6,"AAAAAD83jUw=")</f>
        <v>#VALUE!</v>
      </c>
      <c r="BZ1" t="e">
        <f>AND(Sheet1!B6,"AAAAAD83jU0=")</f>
        <v>#VALUE!</v>
      </c>
      <c r="CA1" t="e">
        <f>AND(Sheet1!C6,"AAAAAD83jU4=")</f>
        <v>#VALUE!</v>
      </c>
      <c r="CB1" t="e">
        <f>AND(Sheet1!D6,"AAAAAD83jU8=")</f>
        <v>#VALUE!</v>
      </c>
      <c r="CC1" t="e">
        <f>AND(Sheet1!E6,"AAAAAD83jVA=")</f>
        <v>#VALUE!</v>
      </c>
      <c r="CD1" t="e">
        <f>AND(Sheet1!F6,"AAAAAD83jVE=")</f>
        <v>#VALUE!</v>
      </c>
      <c r="CE1" t="e">
        <f>AND(Sheet1!G6,"AAAAAD83jVI=")</f>
        <v>#VALUE!</v>
      </c>
      <c r="CF1" t="e">
        <f>AND(Sheet1!H6,"AAAAAD83jVM=")</f>
        <v>#VALUE!</v>
      </c>
      <c r="CG1" t="e">
        <f>AND(Sheet1!I6,"AAAAAD83jVQ=")</f>
        <v>#VALUE!</v>
      </c>
      <c r="CH1" t="e">
        <f>AND(Sheet1!J6,"AAAAAD83jVU=")</f>
        <v>#VALUE!</v>
      </c>
      <c r="CI1" t="e">
        <f>AND(Sheet1!K6,"AAAAAD83jVY=")</f>
        <v>#VALUE!</v>
      </c>
      <c r="CJ1" t="e">
        <f>AND(Sheet1!L6,"AAAAAD83jVc=")</f>
        <v>#VALUE!</v>
      </c>
      <c r="CK1" t="e">
        <f>AND(Sheet1!M6,"AAAAAD83jVg=")</f>
        <v>#VALUE!</v>
      </c>
      <c r="CL1" t="e">
        <f>AND(Sheet1!N6,"AAAAAD83jVk=")</f>
        <v>#VALUE!</v>
      </c>
      <c r="CM1">
        <f>IF(Sheet1!7:7,"AAAAAD83jVo=",0)</f>
        <v>0</v>
      </c>
      <c r="CN1" t="e">
        <f>AND(Sheet1!A7,"AAAAAD83jVs=")</f>
        <v>#VALUE!</v>
      </c>
      <c r="CO1" t="e">
        <f>AND(Sheet1!B7,"AAAAAD83jVw=")</f>
        <v>#VALUE!</v>
      </c>
      <c r="CP1" t="e">
        <f>AND(Sheet1!C7,"AAAAAD83jV0=")</f>
        <v>#VALUE!</v>
      </c>
      <c r="CQ1" t="e">
        <f>AND(Sheet1!D7,"AAAAAD83jV4=")</f>
        <v>#VALUE!</v>
      </c>
      <c r="CR1" t="e">
        <f>AND(Sheet1!E7,"AAAAAD83jV8=")</f>
        <v>#VALUE!</v>
      </c>
      <c r="CS1" t="e">
        <f>AND(Sheet1!F7,"AAAAAD83jWA=")</f>
        <v>#VALUE!</v>
      </c>
      <c r="CT1" t="e">
        <f>AND(Sheet1!G7,"AAAAAD83jWE=")</f>
        <v>#VALUE!</v>
      </c>
      <c r="CU1" t="e">
        <f>AND(Sheet1!H7,"AAAAAD83jWI=")</f>
        <v>#VALUE!</v>
      </c>
      <c r="CV1" t="e">
        <f>AND(Sheet1!I7,"AAAAAD83jWM=")</f>
        <v>#VALUE!</v>
      </c>
      <c r="CW1" t="e">
        <f>AND(Sheet1!J7,"AAAAAD83jWQ=")</f>
        <v>#VALUE!</v>
      </c>
      <c r="CX1" t="e">
        <f>AND(Sheet1!K7,"AAAAAD83jWU=")</f>
        <v>#VALUE!</v>
      </c>
      <c r="CY1" t="e">
        <f>AND(Sheet1!L7,"AAAAAD83jWY=")</f>
        <v>#VALUE!</v>
      </c>
      <c r="CZ1" t="e">
        <f>AND(Sheet1!M7,"AAAAAD83jWc=")</f>
        <v>#VALUE!</v>
      </c>
      <c r="DA1" t="e">
        <f>AND(Sheet1!N7,"AAAAAD83jWg=")</f>
        <v>#VALUE!</v>
      </c>
      <c r="DB1">
        <f>IF(Sheet1!8:8,"AAAAAD83jWk=",0)</f>
        <v>0</v>
      </c>
      <c r="DC1" t="e">
        <f>AND(Sheet1!A8,"AAAAAD83jWo=")</f>
        <v>#VALUE!</v>
      </c>
      <c r="DD1" t="e">
        <f>AND(Sheet1!B8,"AAAAAD83jWs=")</f>
        <v>#VALUE!</v>
      </c>
      <c r="DE1" t="e">
        <f>AND(Sheet1!C8,"AAAAAD83jWw=")</f>
        <v>#VALUE!</v>
      </c>
      <c r="DF1" t="e">
        <f>AND(Sheet1!D8,"AAAAAD83jW0=")</f>
        <v>#VALUE!</v>
      </c>
      <c r="DG1" t="e">
        <f>AND(Sheet1!E8,"AAAAAD83jW4=")</f>
        <v>#VALUE!</v>
      </c>
      <c r="DH1" t="e">
        <f>AND(Sheet1!F8,"AAAAAD83jW8=")</f>
        <v>#VALUE!</v>
      </c>
      <c r="DI1" t="e">
        <f>AND(Sheet1!G8,"AAAAAD83jXA=")</f>
        <v>#VALUE!</v>
      </c>
      <c r="DJ1" t="e">
        <f>AND(Sheet1!H8,"AAAAAD83jXE=")</f>
        <v>#VALUE!</v>
      </c>
      <c r="DK1" t="e">
        <f>AND(Sheet1!I8,"AAAAAD83jXI=")</f>
        <v>#VALUE!</v>
      </c>
      <c r="DL1" t="e">
        <f>AND(Sheet1!J8,"AAAAAD83jXM=")</f>
        <v>#VALUE!</v>
      </c>
      <c r="DM1" t="e">
        <f>AND(Sheet1!K8,"AAAAAD83jXQ=")</f>
        <v>#VALUE!</v>
      </c>
      <c r="DN1" t="e">
        <f>AND(Sheet1!L8,"AAAAAD83jXU=")</f>
        <v>#VALUE!</v>
      </c>
      <c r="DO1" t="e">
        <f>AND(Sheet1!M8,"AAAAAD83jXY=")</f>
        <v>#VALUE!</v>
      </c>
      <c r="DP1" t="e">
        <f>AND(Sheet1!N8,"AAAAAD83jXc=")</f>
        <v>#VALUE!</v>
      </c>
      <c r="DQ1">
        <f>IF(Sheet1!9:9,"AAAAAD83jXg=",0)</f>
        <v>0</v>
      </c>
      <c r="DR1" t="e">
        <f>AND(Sheet1!A9,"AAAAAD83jXk=")</f>
        <v>#VALUE!</v>
      </c>
      <c r="DS1" t="e">
        <f>AND(Sheet1!B9,"AAAAAD83jXo=")</f>
        <v>#VALUE!</v>
      </c>
      <c r="DT1" t="e">
        <f>AND(Sheet1!C9,"AAAAAD83jXs=")</f>
        <v>#VALUE!</v>
      </c>
      <c r="DU1" t="e">
        <f>AND(Sheet1!D9,"AAAAAD83jXw=")</f>
        <v>#VALUE!</v>
      </c>
      <c r="DV1" t="e">
        <f>AND(Sheet1!E9,"AAAAAD83jX0=")</f>
        <v>#VALUE!</v>
      </c>
      <c r="DW1" t="e">
        <f>AND(Sheet1!F9,"AAAAAD83jX4=")</f>
        <v>#VALUE!</v>
      </c>
      <c r="DX1" t="e">
        <f>AND(Sheet1!G9,"AAAAAD83jX8=")</f>
        <v>#VALUE!</v>
      </c>
      <c r="DY1" t="e">
        <f>AND(Sheet1!H9,"AAAAAD83jYA=")</f>
        <v>#VALUE!</v>
      </c>
      <c r="DZ1" t="e">
        <f>AND(Sheet1!I9,"AAAAAD83jYE=")</f>
        <v>#VALUE!</v>
      </c>
      <c r="EA1" t="e">
        <f>AND(Sheet1!J9,"AAAAAD83jYI=")</f>
        <v>#VALUE!</v>
      </c>
      <c r="EB1" t="e">
        <f>AND(Sheet1!K9,"AAAAAD83jYM=")</f>
        <v>#VALUE!</v>
      </c>
      <c r="EC1" t="e">
        <f>AND(Sheet1!L9,"AAAAAD83jYQ=")</f>
        <v>#VALUE!</v>
      </c>
      <c r="ED1" t="e">
        <f>AND(Sheet1!M9,"AAAAAD83jYU=")</f>
        <v>#VALUE!</v>
      </c>
      <c r="EE1" t="e">
        <f>AND(Sheet1!N9,"AAAAAD83jYY=")</f>
        <v>#VALUE!</v>
      </c>
      <c r="EF1">
        <f>IF(Sheet1!10:10,"AAAAAD83jYc=",0)</f>
        <v>0</v>
      </c>
      <c r="EG1" t="e">
        <f>AND(Sheet1!A10,"AAAAAD83jYg=")</f>
        <v>#VALUE!</v>
      </c>
      <c r="EH1" t="e">
        <f>AND(Sheet1!B10,"AAAAAD83jYk=")</f>
        <v>#VALUE!</v>
      </c>
      <c r="EI1" t="e">
        <f>AND(Sheet1!C10,"AAAAAD83jYo=")</f>
        <v>#VALUE!</v>
      </c>
      <c r="EJ1" t="e">
        <f>AND(Sheet1!D10,"AAAAAD83jYs=")</f>
        <v>#VALUE!</v>
      </c>
      <c r="EK1" t="e">
        <f>AND(Sheet1!E10,"AAAAAD83jYw=")</f>
        <v>#VALUE!</v>
      </c>
      <c r="EL1" t="e">
        <f>AND(Sheet1!F10,"AAAAAD83jY0=")</f>
        <v>#VALUE!</v>
      </c>
      <c r="EM1" t="e">
        <f>AND(Sheet1!G10,"AAAAAD83jY4=")</f>
        <v>#VALUE!</v>
      </c>
      <c r="EN1" t="e">
        <f>AND(Sheet1!H10,"AAAAAD83jY8=")</f>
        <v>#VALUE!</v>
      </c>
      <c r="EO1" t="e">
        <f>AND(Sheet1!I10,"AAAAAD83jZA=")</f>
        <v>#VALUE!</v>
      </c>
      <c r="EP1" t="e">
        <f>AND(Sheet1!J10,"AAAAAD83jZE=")</f>
        <v>#VALUE!</v>
      </c>
      <c r="EQ1" t="e">
        <f>AND(Sheet1!K10,"AAAAAD83jZI=")</f>
        <v>#VALUE!</v>
      </c>
      <c r="ER1" t="e">
        <f>AND(Sheet1!L10,"AAAAAD83jZM=")</f>
        <v>#VALUE!</v>
      </c>
      <c r="ES1" t="e">
        <f>AND(Sheet1!M10,"AAAAAD83jZQ=")</f>
        <v>#VALUE!</v>
      </c>
      <c r="ET1" t="e">
        <f>AND(Sheet1!N10,"AAAAAD83jZU=")</f>
        <v>#VALUE!</v>
      </c>
      <c r="EU1">
        <f>IF(Sheet1!11:11,"AAAAAD83jZY=",0)</f>
        <v>0</v>
      </c>
      <c r="EV1" t="e">
        <f>AND(Sheet1!A11,"AAAAAD83jZc=")</f>
        <v>#VALUE!</v>
      </c>
      <c r="EW1" t="e">
        <f>AND(Sheet1!B11,"AAAAAD83jZg=")</f>
        <v>#VALUE!</v>
      </c>
      <c r="EX1" t="e">
        <f>AND(Sheet1!C11,"AAAAAD83jZk=")</f>
        <v>#VALUE!</v>
      </c>
      <c r="EY1" t="e">
        <f>AND(Sheet1!D11,"AAAAAD83jZo=")</f>
        <v>#VALUE!</v>
      </c>
      <c r="EZ1" t="e">
        <f>AND(Sheet1!E11,"AAAAAD83jZs=")</f>
        <v>#VALUE!</v>
      </c>
      <c r="FA1" t="e">
        <f>AND(Sheet1!F11,"AAAAAD83jZw=")</f>
        <v>#VALUE!</v>
      </c>
      <c r="FB1" t="e">
        <f>AND(Sheet1!G11,"AAAAAD83jZ0=")</f>
        <v>#VALUE!</v>
      </c>
      <c r="FC1" t="e">
        <f>AND(Sheet1!H11,"AAAAAD83jZ4=")</f>
        <v>#VALUE!</v>
      </c>
      <c r="FD1" t="e">
        <f>AND(Sheet1!I11,"AAAAAD83jZ8=")</f>
        <v>#VALUE!</v>
      </c>
      <c r="FE1" t="e">
        <f>AND(Sheet1!J11,"AAAAAD83jaA=")</f>
        <v>#VALUE!</v>
      </c>
      <c r="FF1" t="e">
        <f>AND(Sheet1!K11,"AAAAAD83jaE=")</f>
        <v>#VALUE!</v>
      </c>
      <c r="FG1" t="e">
        <f>AND(Sheet1!L11,"AAAAAD83jaI=")</f>
        <v>#VALUE!</v>
      </c>
      <c r="FH1" t="e">
        <f>AND(Sheet1!M11,"AAAAAD83jaM=")</f>
        <v>#VALUE!</v>
      </c>
      <c r="FI1" t="e">
        <f>AND(Sheet1!N11,"AAAAAD83jaQ=")</f>
        <v>#VALUE!</v>
      </c>
      <c r="FJ1">
        <f>IF(Sheet1!12:12,"AAAAAD83jaU=",0)</f>
        <v>0</v>
      </c>
      <c r="FK1" t="e">
        <f>AND(Sheet1!A12,"AAAAAD83jaY=")</f>
        <v>#VALUE!</v>
      </c>
      <c r="FL1" t="e">
        <f>AND(Sheet1!B12,"AAAAAD83jac=")</f>
        <v>#VALUE!</v>
      </c>
      <c r="FM1" t="e">
        <f>AND(Sheet1!C12,"AAAAAD83jag=")</f>
        <v>#VALUE!</v>
      </c>
      <c r="FN1" t="e">
        <f>AND(Sheet1!D12,"AAAAAD83jak=")</f>
        <v>#VALUE!</v>
      </c>
      <c r="FO1" t="e">
        <f>AND(Sheet1!E12,"AAAAAD83jao=")</f>
        <v>#VALUE!</v>
      </c>
      <c r="FP1" t="e">
        <f>AND(Sheet1!F12,"AAAAAD83jas=")</f>
        <v>#VALUE!</v>
      </c>
      <c r="FQ1" t="e">
        <f>AND(Sheet1!G12,"AAAAAD83jaw=")</f>
        <v>#VALUE!</v>
      </c>
      <c r="FR1" t="e">
        <f>AND(Sheet1!H12,"AAAAAD83ja0=")</f>
        <v>#VALUE!</v>
      </c>
      <c r="FS1" t="e">
        <f>AND(Sheet1!I12,"AAAAAD83ja4=")</f>
        <v>#VALUE!</v>
      </c>
      <c r="FT1" t="e">
        <f>AND(Sheet1!J12,"AAAAAD83ja8=")</f>
        <v>#VALUE!</v>
      </c>
      <c r="FU1" t="e">
        <f>AND(Sheet1!K12,"AAAAAD83jbA=")</f>
        <v>#VALUE!</v>
      </c>
      <c r="FV1" t="e">
        <f>AND(Sheet1!L12,"AAAAAD83jbE=")</f>
        <v>#VALUE!</v>
      </c>
      <c r="FW1" t="e">
        <f>AND(Sheet1!M12,"AAAAAD83jbI=")</f>
        <v>#VALUE!</v>
      </c>
      <c r="FX1" t="e">
        <f>AND(Sheet1!N12,"AAAAAD83jbM=")</f>
        <v>#VALUE!</v>
      </c>
      <c r="FY1">
        <f>IF(Sheet1!13:13,"AAAAAD83jbQ=",0)</f>
        <v>0</v>
      </c>
      <c r="FZ1" t="e">
        <f>AND(Sheet1!A13,"AAAAAD83jbU=")</f>
        <v>#VALUE!</v>
      </c>
      <c r="GA1" t="e">
        <f>AND(Sheet1!B13,"AAAAAD83jbY=")</f>
        <v>#VALUE!</v>
      </c>
      <c r="GB1" t="e">
        <f>AND(Sheet1!C13,"AAAAAD83jbc=")</f>
        <v>#VALUE!</v>
      </c>
      <c r="GC1" t="e">
        <f>AND(Sheet1!D13,"AAAAAD83jbg=")</f>
        <v>#VALUE!</v>
      </c>
      <c r="GD1" t="e">
        <f>AND(Sheet1!E13,"AAAAAD83jbk=")</f>
        <v>#VALUE!</v>
      </c>
      <c r="GE1" t="e">
        <f>AND(Sheet1!F13,"AAAAAD83jbo=")</f>
        <v>#VALUE!</v>
      </c>
      <c r="GF1" t="e">
        <f>AND(Sheet1!G13,"AAAAAD83jbs=")</f>
        <v>#VALUE!</v>
      </c>
      <c r="GG1" t="e">
        <f>AND(Sheet1!H13,"AAAAAD83jbw=")</f>
        <v>#VALUE!</v>
      </c>
      <c r="GH1" t="e">
        <f>AND(Sheet1!I13,"AAAAAD83jb0=")</f>
        <v>#VALUE!</v>
      </c>
      <c r="GI1" t="e">
        <f>AND(Sheet1!J13,"AAAAAD83jb4=")</f>
        <v>#VALUE!</v>
      </c>
      <c r="GJ1" t="e">
        <f>AND(Sheet1!K13,"AAAAAD83jb8=")</f>
        <v>#VALUE!</v>
      </c>
      <c r="GK1" t="e">
        <f>AND(Sheet1!L13,"AAAAAD83jcA=")</f>
        <v>#VALUE!</v>
      </c>
      <c r="GL1" t="e">
        <f>AND(Sheet1!M13,"AAAAAD83jcE=")</f>
        <v>#VALUE!</v>
      </c>
      <c r="GM1" t="e">
        <f>AND(Sheet1!N13,"AAAAAD83jcI=")</f>
        <v>#VALUE!</v>
      </c>
      <c r="GN1">
        <f>IF(Sheet1!14:14,"AAAAAD83jcM=",0)</f>
        <v>0</v>
      </c>
      <c r="GO1" t="e">
        <f>AND(Sheet1!A14,"AAAAAD83jcQ=")</f>
        <v>#VALUE!</v>
      </c>
      <c r="GP1" t="e">
        <f>AND(Sheet1!B14,"AAAAAD83jcU=")</f>
        <v>#VALUE!</v>
      </c>
      <c r="GQ1" t="e">
        <f>AND(Sheet1!C14,"AAAAAD83jcY=")</f>
        <v>#VALUE!</v>
      </c>
      <c r="GR1" t="e">
        <f>AND(Sheet1!D14,"AAAAAD83jcc=")</f>
        <v>#VALUE!</v>
      </c>
      <c r="GS1" t="e">
        <f>AND(Sheet1!E14,"AAAAAD83jcg=")</f>
        <v>#VALUE!</v>
      </c>
      <c r="GT1" t="e">
        <f>AND(Sheet1!F14,"AAAAAD83jck=")</f>
        <v>#VALUE!</v>
      </c>
      <c r="GU1" t="e">
        <f>AND(Sheet1!G14,"AAAAAD83jco=")</f>
        <v>#VALUE!</v>
      </c>
      <c r="GV1" t="e">
        <f>AND(Sheet1!H14,"AAAAAD83jcs=")</f>
        <v>#VALUE!</v>
      </c>
      <c r="GW1" t="e">
        <f>AND(Sheet1!I14,"AAAAAD83jcw=")</f>
        <v>#VALUE!</v>
      </c>
      <c r="GX1" t="e">
        <f>AND(Sheet1!J14,"AAAAAD83jc0=")</f>
        <v>#VALUE!</v>
      </c>
      <c r="GY1" t="e">
        <f>AND(Sheet1!K14,"AAAAAD83jc4=")</f>
        <v>#VALUE!</v>
      </c>
      <c r="GZ1" t="e">
        <f>AND(Sheet1!L14,"AAAAAD83jc8=")</f>
        <v>#VALUE!</v>
      </c>
      <c r="HA1" t="e">
        <f>AND(Sheet1!M14,"AAAAAD83jdA=")</f>
        <v>#VALUE!</v>
      </c>
      <c r="HB1" t="e">
        <f>AND(Sheet1!N14,"AAAAAD83jdE=")</f>
        <v>#VALUE!</v>
      </c>
      <c r="HC1">
        <f>IF(Sheet1!15:15,"AAAAAD83jdI=",0)</f>
        <v>0</v>
      </c>
      <c r="HD1" t="e">
        <f>AND(Sheet1!A15,"AAAAAD83jdM=")</f>
        <v>#VALUE!</v>
      </c>
      <c r="HE1" t="e">
        <f>AND(Sheet1!B15,"AAAAAD83jdQ=")</f>
        <v>#VALUE!</v>
      </c>
      <c r="HF1" t="e">
        <f>AND(Sheet1!C15,"AAAAAD83jdU=")</f>
        <v>#VALUE!</v>
      </c>
      <c r="HG1" t="e">
        <f>AND(Sheet1!D15,"AAAAAD83jdY=")</f>
        <v>#VALUE!</v>
      </c>
      <c r="HH1" t="e">
        <f>AND(Sheet1!E15,"AAAAAD83jdc=")</f>
        <v>#VALUE!</v>
      </c>
      <c r="HI1" t="e">
        <f>AND(Sheet1!F15,"AAAAAD83jdg=")</f>
        <v>#VALUE!</v>
      </c>
      <c r="HJ1" t="e">
        <f>AND(Sheet1!G15,"AAAAAD83jdk=")</f>
        <v>#VALUE!</v>
      </c>
      <c r="HK1" t="e">
        <f>AND(Sheet1!H15,"AAAAAD83jdo=")</f>
        <v>#VALUE!</v>
      </c>
      <c r="HL1" t="e">
        <f>AND(Sheet1!I15,"AAAAAD83jds=")</f>
        <v>#VALUE!</v>
      </c>
      <c r="HM1" t="e">
        <f>AND(Sheet1!J15,"AAAAAD83jdw=")</f>
        <v>#VALUE!</v>
      </c>
      <c r="HN1" t="e">
        <f>AND(Sheet1!K15,"AAAAAD83jd0=")</f>
        <v>#VALUE!</v>
      </c>
      <c r="HO1" t="e">
        <f>AND(Sheet1!L15,"AAAAAD83jd4=")</f>
        <v>#VALUE!</v>
      </c>
      <c r="HP1" t="e">
        <f>AND(Sheet1!M15,"AAAAAD83jd8=")</f>
        <v>#VALUE!</v>
      </c>
      <c r="HQ1" t="e">
        <f>AND(Sheet1!N15,"AAAAAD83jeA=")</f>
        <v>#VALUE!</v>
      </c>
      <c r="HR1">
        <f>IF(Sheet1!16:16,"AAAAAD83jeE=",0)</f>
        <v>0</v>
      </c>
      <c r="HS1" t="e">
        <f>AND(Sheet1!A16,"AAAAAD83jeI=")</f>
        <v>#VALUE!</v>
      </c>
      <c r="HT1" t="e">
        <f>AND(Sheet1!B16,"AAAAAD83jeM=")</f>
        <v>#VALUE!</v>
      </c>
      <c r="HU1" t="e">
        <f>AND(Sheet1!C16,"AAAAAD83jeQ=")</f>
        <v>#VALUE!</v>
      </c>
      <c r="HV1" t="e">
        <f>AND(Sheet1!D16,"AAAAAD83jeU=")</f>
        <v>#VALUE!</v>
      </c>
      <c r="HW1" t="e">
        <f>AND(Sheet1!E16,"AAAAAD83jeY=")</f>
        <v>#VALUE!</v>
      </c>
      <c r="HX1" t="e">
        <f>AND(Sheet1!F16,"AAAAAD83jec=")</f>
        <v>#VALUE!</v>
      </c>
      <c r="HY1" t="e">
        <f>AND(Sheet1!G16,"AAAAAD83jeg=")</f>
        <v>#VALUE!</v>
      </c>
      <c r="HZ1" t="e">
        <f>AND(Sheet1!H16,"AAAAAD83jek=")</f>
        <v>#VALUE!</v>
      </c>
      <c r="IA1" t="e">
        <f>AND(Sheet1!I16,"AAAAAD83jeo=")</f>
        <v>#VALUE!</v>
      </c>
      <c r="IB1" t="e">
        <f>AND(Sheet1!J16,"AAAAAD83jes=")</f>
        <v>#VALUE!</v>
      </c>
      <c r="IC1" t="e">
        <f>AND(Sheet1!K16,"AAAAAD83jew=")</f>
        <v>#VALUE!</v>
      </c>
      <c r="ID1" t="e">
        <f>AND(Sheet1!L16,"AAAAAD83je0=")</f>
        <v>#VALUE!</v>
      </c>
      <c r="IE1" t="e">
        <f>AND(Sheet1!M16,"AAAAAD83je4=")</f>
        <v>#VALUE!</v>
      </c>
      <c r="IF1" t="e">
        <f>AND(Sheet1!N16,"AAAAAD83je8=")</f>
        <v>#VALUE!</v>
      </c>
      <c r="IG1">
        <f>IF(Sheet1!17:17,"AAAAAD83jfA=",0)</f>
        <v>0</v>
      </c>
      <c r="IH1" t="e">
        <f>AND(Sheet1!A17,"AAAAAD83jfE=")</f>
        <v>#VALUE!</v>
      </c>
      <c r="II1" t="e">
        <f>AND(Sheet1!B17,"AAAAAD83jfI=")</f>
        <v>#VALUE!</v>
      </c>
      <c r="IJ1" t="e">
        <f>AND(Sheet1!C17,"AAAAAD83jfM=")</f>
        <v>#VALUE!</v>
      </c>
      <c r="IK1" t="e">
        <f>AND(Sheet1!D17,"AAAAAD83jfQ=")</f>
        <v>#VALUE!</v>
      </c>
      <c r="IL1" t="e">
        <f>AND(Sheet1!E17,"AAAAAD83jfU=")</f>
        <v>#VALUE!</v>
      </c>
      <c r="IM1" t="e">
        <f>AND(Sheet1!F17,"AAAAAD83jfY=")</f>
        <v>#VALUE!</v>
      </c>
      <c r="IN1" t="e">
        <f>AND(Sheet1!G17,"AAAAAD83jfc=")</f>
        <v>#VALUE!</v>
      </c>
      <c r="IO1" t="e">
        <f>AND(Sheet1!H17,"AAAAAD83jfg=")</f>
        <v>#VALUE!</v>
      </c>
      <c r="IP1" t="e">
        <f>AND(Sheet1!I17,"AAAAAD83jfk=")</f>
        <v>#VALUE!</v>
      </c>
      <c r="IQ1" t="e">
        <f>AND(Sheet1!J17,"AAAAAD83jfo=")</f>
        <v>#VALUE!</v>
      </c>
      <c r="IR1" t="e">
        <f>AND(Sheet1!K17,"AAAAAD83jfs=")</f>
        <v>#VALUE!</v>
      </c>
      <c r="IS1" t="e">
        <f>AND(Sheet1!L17,"AAAAAD83jfw=")</f>
        <v>#VALUE!</v>
      </c>
      <c r="IT1" t="e">
        <f>AND(Sheet1!M17,"AAAAAD83jf0=")</f>
        <v>#VALUE!</v>
      </c>
      <c r="IU1" t="e">
        <f>AND(Sheet1!N17,"AAAAAD83jf4=")</f>
        <v>#VALUE!</v>
      </c>
      <c r="IV1">
        <f>IF(Sheet1!18:18,"AAAAAD83jf8=",0)</f>
        <v>0</v>
      </c>
    </row>
    <row r="2" spans="1:256" ht="12.75">
      <c r="A2" t="e">
        <f>AND(Sheet1!A18,"AAAAAH+V3QA=")</f>
        <v>#VALUE!</v>
      </c>
      <c r="B2" t="e">
        <f>AND(Sheet1!B18,"AAAAAH+V3QE=")</f>
        <v>#VALUE!</v>
      </c>
      <c r="C2" t="e">
        <f>AND(Sheet1!C18,"AAAAAH+V3QI=")</f>
        <v>#VALUE!</v>
      </c>
      <c r="D2" t="e">
        <f>AND(Sheet1!D18,"AAAAAH+V3QM=")</f>
        <v>#VALUE!</v>
      </c>
      <c r="E2" t="e">
        <f>AND(Sheet1!E18,"AAAAAH+V3QQ=")</f>
        <v>#VALUE!</v>
      </c>
      <c r="F2" t="e">
        <f>AND(Sheet1!F18,"AAAAAH+V3QU=")</f>
        <v>#VALUE!</v>
      </c>
      <c r="G2" t="e">
        <f>AND(Sheet1!G18,"AAAAAH+V3QY=")</f>
        <v>#VALUE!</v>
      </c>
      <c r="H2" t="e">
        <f>AND(Sheet1!H18,"AAAAAH+V3Qc=")</f>
        <v>#VALUE!</v>
      </c>
      <c r="I2" t="e">
        <f>AND(Sheet1!I18,"AAAAAH+V3Qg=")</f>
        <v>#VALUE!</v>
      </c>
      <c r="J2" t="e">
        <f>AND(Sheet1!J18,"AAAAAH+V3Qk=")</f>
        <v>#VALUE!</v>
      </c>
      <c r="K2" t="e">
        <f>AND(Sheet1!K18,"AAAAAH+V3Qo=")</f>
        <v>#VALUE!</v>
      </c>
      <c r="L2" t="e">
        <f>AND(Sheet1!L18,"AAAAAH+V3Qs=")</f>
        <v>#VALUE!</v>
      </c>
      <c r="M2" t="e">
        <f>AND(Sheet1!M18,"AAAAAH+V3Qw=")</f>
        <v>#VALUE!</v>
      </c>
      <c r="N2" t="e">
        <f>AND(Sheet1!N18,"AAAAAH+V3Q0=")</f>
        <v>#VALUE!</v>
      </c>
      <c r="O2">
        <f>IF(Sheet1!19:19,"AAAAAH+V3Q4=",0)</f>
        <v>0</v>
      </c>
      <c r="P2" t="e">
        <f>AND(Sheet1!A19,"AAAAAH+V3Q8=")</f>
        <v>#VALUE!</v>
      </c>
      <c r="Q2" t="e">
        <f>AND(Sheet1!B19,"AAAAAH+V3RA=")</f>
        <v>#VALUE!</v>
      </c>
      <c r="R2" t="e">
        <f>AND(Sheet1!C19,"AAAAAH+V3RE=")</f>
        <v>#VALUE!</v>
      </c>
      <c r="S2" t="e">
        <f>AND(Sheet1!D19,"AAAAAH+V3RI=")</f>
        <v>#VALUE!</v>
      </c>
      <c r="T2" t="e">
        <f>AND(Sheet1!E19,"AAAAAH+V3RM=")</f>
        <v>#VALUE!</v>
      </c>
      <c r="U2" t="e">
        <f>AND(Sheet1!F19,"AAAAAH+V3RQ=")</f>
        <v>#VALUE!</v>
      </c>
      <c r="V2" t="e">
        <f>AND(Sheet1!G19,"AAAAAH+V3RU=")</f>
        <v>#VALUE!</v>
      </c>
      <c r="W2" t="e">
        <f>AND(Sheet1!H19,"AAAAAH+V3RY=")</f>
        <v>#VALUE!</v>
      </c>
      <c r="X2" t="e">
        <f>AND(Sheet1!I19,"AAAAAH+V3Rc=")</f>
        <v>#VALUE!</v>
      </c>
      <c r="Y2" t="e">
        <f>AND(Sheet1!J19,"AAAAAH+V3Rg=")</f>
        <v>#VALUE!</v>
      </c>
      <c r="Z2" t="e">
        <f>AND(Sheet1!K19,"AAAAAH+V3Rk=")</f>
        <v>#VALUE!</v>
      </c>
      <c r="AA2" t="e">
        <f>AND(Sheet1!L19,"AAAAAH+V3Ro=")</f>
        <v>#VALUE!</v>
      </c>
      <c r="AB2" t="e">
        <f>AND(Sheet1!M19,"AAAAAH+V3Rs=")</f>
        <v>#VALUE!</v>
      </c>
      <c r="AC2" t="e">
        <f>AND(Sheet1!N19,"AAAAAH+V3Rw=")</f>
        <v>#VALUE!</v>
      </c>
      <c r="AD2">
        <f>IF(Sheet1!20:20,"AAAAAH+V3R0=",0)</f>
        <v>0</v>
      </c>
      <c r="AE2" t="e">
        <f>AND(Sheet1!A20,"AAAAAH+V3R4=")</f>
        <v>#VALUE!</v>
      </c>
      <c r="AF2" t="e">
        <f>AND(Sheet1!B20,"AAAAAH+V3R8=")</f>
        <v>#VALUE!</v>
      </c>
      <c r="AG2" t="e">
        <f>AND(Sheet1!C20,"AAAAAH+V3SA=")</f>
        <v>#VALUE!</v>
      </c>
      <c r="AH2" t="e">
        <f>AND(Sheet1!D20,"AAAAAH+V3SE=")</f>
        <v>#VALUE!</v>
      </c>
      <c r="AI2" t="e">
        <f>AND(Sheet1!E20,"AAAAAH+V3SI=")</f>
        <v>#VALUE!</v>
      </c>
      <c r="AJ2" t="e">
        <f>AND(Sheet1!F20,"AAAAAH+V3SM=")</f>
        <v>#VALUE!</v>
      </c>
      <c r="AK2" t="e">
        <f>AND(Sheet1!G20,"AAAAAH+V3SQ=")</f>
        <v>#VALUE!</v>
      </c>
      <c r="AL2" t="e">
        <f>AND(Sheet1!H20,"AAAAAH+V3SU=")</f>
        <v>#VALUE!</v>
      </c>
      <c r="AM2" t="e">
        <f>AND(Sheet1!I20,"AAAAAH+V3SY=")</f>
        <v>#VALUE!</v>
      </c>
      <c r="AN2" t="e">
        <f>AND(Sheet1!J20,"AAAAAH+V3Sc=")</f>
        <v>#VALUE!</v>
      </c>
      <c r="AO2" t="e">
        <f>AND(Sheet1!K20,"AAAAAH+V3Sg=")</f>
        <v>#VALUE!</v>
      </c>
      <c r="AP2" t="e">
        <f>AND(Sheet1!L20,"AAAAAH+V3Sk=")</f>
        <v>#VALUE!</v>
      </c>
      <c r="AQ2" t="e">
        <f>AND(Sheet1!M20,"AAAAAH+V3So=")</f>
        <v>#VALUE!</v>
      </c>
      <c r="AR2" t="e">
        <f>AND(Sheet1!N20,"AAAAAH+V3Ss=")</f>
        <v>#VALUE!</v>
      </c>
      <c r="AS2">
        <f>IF(Sheet1!21:21,"AAAAAH+V3Sw=",0)</f>
        <v>0</v>
      </c>
      <c r="AT2" t="e">
        <f>AND(Sheet1!A21,"AAAAAH+V3S0=")</f>
        <v>#VALUE!</v>
      </c>
      <c r="AU2" t="e">
        <f>AND(Sheet1!B21,"AAAAAH+V3S4=")</f>
        <v>#VALUE!</v>
      </c>
      <c r="AV2" t="e">
        <f>AND(Sheet1!C21,"AAAAAH+V3S8=")</f>
        <v>#VALUE!</v>
      </c>
      <c r="AW2" t="e">
        <f>AND(Sheet1!D21,"AAAAAH+V3TA=")</f>
        <v>#VALUE!</v>
      </c>
      <c r="AX2" t="e">
        <f>AND(Sheet1!E21,"AAAAAH+V3TE=")</f>
        <v>#VALUE!</v>
      </c>
      <c r="AY2" t="e">
        <f>AND(Sheet1!F21,"AAAAAH+V3TI=")</f>
        <v>#VALUE!</v>
      </c>
      <c r="AZ2" t="e">
        <f>AND(Sheet1!G21,"AAAAAH+V3TM=")</f>
        <v>#VALUE!</v>
      </c>
      <c r="BA2" t="e">
        <f>AND(Sheet1!H21,"AAAAAH+V3TQ=")</f>
        <v>#VALUE!</v>
      </c>
      <c r="BB2" t="e">
        <f>AND(Sheet1!I21,"AAAAAH+V3TU=")</f>
        <v>#VALUE!</v>
      </c>
      <c r="BC2" t="e">
        <f>AND(Sheet1!J21,"AAAAAH+V3TY=")</f>
        <v>#VALUE!</v>
      </c>
      <c r="BD2" t="e">
        <f>AND(Sheet1!K21,"AAAAAH+V3Tc=")</f>
        <v>#VALUE!</v>
      </c>
      <c r="BE2" t="e">
        <f>AND(Sheet1!L21,"AAAAAH+V3Tg=")</f>
        <v>#VALUE!</v>
      </c>
      <c r="BF2" t="e">
        <f>AND(Sheet1!M21,"AAAAAH+V3Tk=")</f>
        <v>#VALUE!</v>
      </c>
      <c r="BG2" t="e">
        <f>AND(Sheet1!N21,"AAAAAH+V3To=")</f>
        <v>#VALUE!</v>
      </c>
      <c r="BH2">
        <f>IF(Sheet1!22:22,"AAAAAH+V3Ts=",0)</f>
        <v>0</v>
      </c>
      <c r="BI2" t="e">
        <f>AND(Sheet1!A22,"AAAAAH+V3Tw=")</f>
        <v>#VALUE!</v>
      </c>
      <c r="BJ2" t="e">
        <f>AND(Sheet1!B22,"AAAAAH+V3T0=")</f>
        <v>#VALUE!</v>
      </c>
      <c r="BK2" t="e">
        <f>AND(Sheet1!C22,"AAAAAH+V3T4=")</f>
        <v>#VALUE!</v>
      </c>
      <c r="BL2" t="e">
        <f>AND(Sheet1!D22,"AAAAAH+V3T8=")</f>
        <v>#VALUE!</v>
      </c>
      <c r="BM2" t="e">
        <f>AND(Sheet1!E22,"AAAAAH+V3UA=")</f>
        <v>#VALUE!</v>
      </c>
      <c r="BN2" t="e">
        <f>AND(Sheet1!F22,"AAAAAH+V3UE=")</f>
        <v>#VALUE!</v>
      </c>
      <c r="BO2" t="e">
        <f>AND(Sheet1!G22,"AAAAAH+V3UI=")</f>
        <v>#VALUE!</v>
      </c>
      <c r="BP2" t="e">
        <f>AND(Sheet1!H22,"AAAAAH+V3UM=")</f>
        <v>#VALUE!</v>
      </c>
      <c r="BQ2" t="e">
        <f>AND(Sheet1!I22,"AAAAAH+V3UQ=")</f>
        <v>#VALUE!</v>
      </c>
      <c r="BR2" t="e">
        <f>AND(Sheet1!J22,"AAAAAH+V3UU=")</f>
        <v>#VALUE!</v>
      </c>
      <c r="BS2" t="e">
        <f>AND(Sheet1!K22,"AAAAAH+V3UY=")</f>
        <v>#VALUE!</v>
      </c>
      <c r="BT2" t="e">
        <f>AND(Sheet1!L22,"AAAAAH+V3Uc=")</f>
        <v>#VALUE!</v>
      </c>
      <c r="BU2" t="e">
        <f>AND(Sheet1!M22,"AAAAAH+V3Ug=")</f>
        <v>#VALUE!</v>
      </c>
      <c r="BV2" t="e">
        <f>AND(Sheet1!N22,"AAAAAH+V3Uk=")</f>
        <v>#VALUE!</v>
      </c>
      <c r="BW2">
        <f>IF(Sheet1!23:23,"AAAAAH+V3Uo=",0)</f>
        <v>0</v>
      </c>
      <c r="BX2" t="e">
        <f>AND(Sheet1!A23,"AAAAAH+V3Us=")</f>
        <v>#VALUE!</v>
      </c>
      <c r="BY2" t="e">
        <f>AND(Sheet1!B23,"AAAAAH+V3Uw=")</f>
        <v>#VALUE!</v>
      </c>
      <c r="BZ2" t="e">
        <f>AND(Sheet1!C23,"AAAAAH+V3U0=")</f>
        <v>#VALUE!</v>
      </c>
      <c r="CA2" t="e">
        <f>AND(Sheet1!D23,"AAAAAH+V3U4=")</f>
        <v>#VALUE!</v>
      </c>
      <c r="CB2" t="e">
        <f>AND(Sheet1!E23,"AAAAAH+V3U8=")</f>
        <v>#VALUE!</v>
      </c>
      <c r="CC2" t="e">
        <f>AND(Sheet1!F23,"AAAAAH+V3VA=")</f>
        <v>#VALUE!</v>
      </c>
      <c r="CD2" t="e">
        <f>AND(Sheet1!G23,"AAAAAH+V3VE=")</f>
        <v>#VALUE!</v>
      </c>
      <c r="CE2" t="e">
        <f>AND(Sheet1!H23,"AAAAAH+V3VI=")</f>
        <v>#VALUE!</v>
      </c>
      <c r="CF2" t="e">
        <f>AND(Sheet1!I23,"AAAAAH+V3VM=")</f>
        <v>#VALUE!</v>
      </c>
      <c r="CG2" t="e">
        <f>AND(Sheet1!J23,"AAAAAH+V3VQ=")</f>
        <v>#VALUE!</v>
      </c>
      <c r="CH2" t="e">
        <f>AND(Sheet1!K23,"AAAAAH+V3VU=")</f>
        <v>#VALUE!</v>
      </c>
      <c r="CI2" t="e">
        <f>AND(Sheet1!L23,"AAAAAH+V3VY=")</f>
        <v>#VALUE!</v>
      </c>
      <c r="CJ2" t="e">
        <f>AND(Sheet1!M23,"AAAAAH+V3Vc=")</f>
        <v>#VALUE!</v>
      </c>
      <c r="CK2" t="e">
        <f>AND(Sheet1!N23,"AAAAAH+V3Vg=")</f>
        <v>#VALUE!</v>
      </c>
      <c r="CL2">
        <f>IF(Sheet1!24:24,"AAAAAH+V3Vk=",0)</f>
        <v>0</v>
      </c>
      <c r="CM2" t="e">
        <f>AND(Sheet1!A24,"AAAAAH+V3Vo=")</f>
        <v>#VALUE!</v>
      </c>
      <c r="CN2" t="e">
        <f>AND(Sheet1!B24,"AAAAAH+V3Vs=")</f>
        <v>#VALUE!</v>
      </c>
      <c r="CO2" t="e">
        <f>AND(Sheet1!C24,"AAAAAH+V3Vw=")</f>
        <v>#VALUE!</v>
      </c>
      <c r="CP2" t="e">
        <f>AND(Sheet1!D24,"AAAAAH+V3V0=")</f>
        <v>#VALUE!</v>
      </c>
      <c r="CQ2" t="e">
        <f>AND(Sheet1!E24,"AAAAAH+V3V4=")</f>
        <v>#VALUE!</v>
      </c>
      <c r="CR2" t="e">
        <f>AND(Sheet1!F24,"AAAAAH+V3V8=")</f>
        <v>#VALUE!</v>
      </c>
      <c r="CS2" t="e">
        <f>AND(Sheet1!G24,"AAAAAH+V3WA=")</f>
        <v>#VALUE!</v>
      </c>
      <c r="CT2" t="e">
        <f>AND(Sheet1!H24,"AAAAAH+V3WE=")</f>
        <v>#VALUE!</v>
      </c>
      <c r="CU2" t="e">
        <f>AND(Sheet1!I24,"AAAAAH+V3WI=")</f>
        <v>#VALUE!</v>
      </c>
      <c r="CV2" t="e">
        <f>AND(Sheet1!J24,"AAAAAH+V3WM=")</f>
        <v>#VALUE!</v>
      </c>
      <c r="CW2" t="e">
        <f>AND(Sheet1!K24,"AAAAAH+V3WQ=")</f>
        <v>#VALUE!</v>
      </c>
      <c r="CX2" t="e">
        <f>AND(Sheet1!L24,"AAAAAH+V3WU=")</f>
        <v>#VALUE!</v>
      </c>
      <c r="CY2" t="e">
        <f>AND(Sheet1!M24,"AAAAAH+V3WY=")</f>
        <v>#VALUE!</v>
      </c>
      <c r="CZ2" t="e">
        <f>AND(Sheet1!N24,"AAAAAH+V3Wc=")</f>
        <v>#VALUE!</v>
      </c>
      <c r="DA2">
        <f>IF(Sheet1!25:25,"AAAAAH+V3Wg=",0)</f>
        <v>0</v>
      </c>
      <c r="DB2" t="e">
        <f>AND(Sheet1!A25,"AAAAAH+V3Wk=")</f>
        <v>#VALUE!</v>
      </c>
      <c r="DC2" t="e">
        <f>AND(Sheet1!B25,"AAAAAH+V3Wo=")</f>
        <v>#VALUE!</v>
      </c>
      <c r="DD2" t="e">
        <f>AND(Sheet1!C25,"AAAAAH+V3Ws=")</f>
        <v>#VALUE!</v>
      </c>
      <c r="DE2" t="e">
        <f>AND(Sheet1!D25,"AAAAAH+V3Ww=")</f>
        <v>#VALUE!</v>
      </c>
      <c r="DF2" t="e">
        <f>AND(Sheet1!E25,"AAAAAH+V3W0=")</f>
        <v>#VALUE!</v>
      </c>
      <c r="DG2" t="e">
        <f>AND(Sheet1!F25,"AAAAAH+V3W4=")</f>
        <v>#VALUE!</v>
      </c>
      <c r="DH2" t="e">
        <f>AND(Sheet1!G25,"AAAAAH+V3W8=")</f>
        <v>#VALUE!</v>
      </c>
      <c r="DI2" t="e">
        <f>AND(Sheet1!H25,"AAAAAH+V3XA=")</f>
        <v>#VALUE!</v>
      </c>
      <c r="DJ2" t="e">
        <f>AND(Sheet1!I25,"AAAAAH+V3XE=")</f>
        <v>#VALUE!</v>
      </c>
      <c r="DK2" t="e">
        <f>AND(Sheet1!J25,"AAAAAH+V3XI=")</f>
        <v>#VALUE!</v>
      </c>
      <c r="DL2" t="e">
        <f>AND(Sheet1!K25,"AAAAAH+V3XM=")</f>
        <v>#VALUE!</v>
      </c>
      <c r="DM2" t="e">
        <f>AND(Sheet1!L25,"AAAAAH+V3XQ=")</f>
        <v>#VALUE!</v>
      </c>
      <c r="DN2" t="e">
        <f>AND(Sheet1!M25,"AAAAAH+V3XU=")</f>
        <v>#VALUE!</v>
      </c>
      <c r="DO2" t="e">
        <f>AND(Sheet1!N25,"AAAAAH+V3XY=")</f>
        <v>#VALUE!</v>
      </c>
      <c r="DP2">
        <f>IF(Sheet1!26:26,"AAAAAH+V3Xc=",0)</f>
        <v>0</v>
      </c>
      <c r="DQ2" t="e">
        <f>AND(Sheet1!A26,"AAAAAH+V3Xg=")</f>
        <v>#VALUE!</v>
      </c>
      <c r="DR2" t="e">
        <f>AND(Sheet1!B26,"AAAAAH+V3Xk=")</f>
        <v>#VALUE!</v>
      </c>
      <c r="DS2" t="e">
        <f>AND(Sheet1!C26,"AAAAAH+V3Xo=")</f>
        <v>#VALUE!</v>
      </c>
      <c r="DT2" t="e">
        <f>AND(Sheet1!D26,"AAAAAH+V3Xs=")</f>
        <v>#VALUE!</v>
      </c>
      <c r="DU2" t="e">
        <f>AND(Sheet1!E26,"AAAAAH+V3Xw=")</f>
        <v>#VALUE!</v>
      </c>
      <c r="DV2" t="e">
        <f>AND(Sheet1!F26,"AAAAAH+V3X0=")</f>
        <v>#VALUE!</v>
      </c>
      <c r="DW2" t="e">
        <f>AND(Sheet1!G26,"AAAAAH+V3X4=")</f>
        <v>#VALUE!</v>
      </c>
      <c r="DX2" t="e">
        <f>AND(Sheet1!H26,"AAAAAH+V3X8=")</f>
        <v>#VALUE!</v>
      </c>
      <c r="DY2" t="e">
        <f>AND(Sheet1!I26,"AAAAAH+V3YA=")</f>
        <v>#VALUE!</v>
      </c>
      <c r="DZ2" t="e">
        <f>AND(Sheet1!J26,"AAAAAH+V3YE=")</f>
        <v>#VALUE!</v>
      </c>
      <c r="EA2" t="e">
        <f>AND(Sheet1!K26,"AAAAAH+V3YI=")</f>
        <v>#VALUE!</v>
      </c>
      <c r="EB2" t="e">
        <f>AND(Sheet1!L26,"AAAAAH+V3YM=")</f>
        <v>#VALUE!</v>
      </c>
      <c r="EC2" t="e">
        <f>AND(Sheet1!M26,"AAAAAH+V3YQ=")</f>
        <v>#VALUE!</v>
      </c>
      <c r="ED2" t="e">
        <f>AND(Sheet1!N26,"AAAAAH+V3YU=")</f>
        <v>#VALUE!</v>
      </c>
      <c r="EE2">
        <f>IF(Sheet1!27:27,"AAAAAH+V3YY=",0)</f>
        <v>0</v>
      </c>
      <c r="EF2" t="e">
        <f>AND(Sheet1!A27,"AAAAAH+V3Yc=")</f>
        <v>#VALUE!</v>
      </c>
      <c r="EG2" t="e">
        <f>AND(Sheet1!B27,"AAAAAH+V3Yg=")</f>
        <v>#VALUE!</v>
      </c>
      <c r="EH2" t="e">
        <f>AND(Sheet1!C27,"AAAAAH+V3Yk=")</f>
        <v>#VALUE!</v>
      </c>
      <c r="EI2" t="e">
        <f>AND(Sheet1!D27,"AAAAAH+V3Yo=")</f>
        <v>#VALUE!</v>
      </c>
      <c r="EJ2" t="e">
        <f>AND(Sheet1!E27,"AAAAAH+V3Ys=")</f>
        <v>#VALUE!</v>
      </c>
      <c r="EK2" t="e">
        <f>AND(Sheet1!F27,"AAAAAH+V3Yw=")</f>
        <v>#VALUE!</v>
      </c>
      <c r="EL2" t="e">
        <f>AND(Sheet1!G27,"AAAAAH+V3Y0=")</f>
        <v>#VALUE!</v>
      </c>
      <c r="EM2" t="e">
        <f>AND(Sheet1!H27,"AAAAAH+V3Y4=")</f>
        <v>#VALUE!</v>
      </c>
      <c r="EN2" t="e">
        <f>AND(Sheet1!I27,"AAAAAH+V3Y8=")</f>
        <v>#VALUE!</v>
      </c>
      <c r="EO2" t="e">
        <f>AND(Sheet1!J27,"AAAAAH+V3ZA=")</f>
        <v>#VALUE!</v>
      </c>
      <c r="EP2" t="e">
        <f>AND(Sheet1!K27,"AAAAAH+V3ZE=")</f>
        <v>#VALUE!</v>
      </c>
      <c r="EQ2" t="e">
        <f>AND(Sheet1!L27,"AAAAAH+V3ZI=")</f>
        <v>#VALUE!</v>
      </c>
      <c r="ER2" t="e">
        <f>AND(Sheet1!M27,"AAAAAH+V3ZM=")</f>
        <v>#VALUE!</v>
      </c>
      <c r="ES2" t="e">
        <f>AND(Sheet1!N27,"AAAAAH+V3ZQ=")</f>
        <v>#VALUE!</v>
      </c>
      <c r="ET2">
        <f>IF(Sheet1!28:28,"AAAAAH+V3ZU=",0)</f>
        <v>0</v>
      </c>
      <c r="EU2" t="e">
        <f>AND(Sheet1!A28,"AAAAAH+V3ZY=")</f>
        <v>#VALUE!</v>
      </c>
      <c r="EV2" t="e">
        <f>AND(Sheet1!B28,"AAAAAH+V3Zc=")</f>
        <v>#VALUE!</v>
      </c>
      <c r="EW2" t="e">
        <f>AND(Sheet1!C28,"AAAAAH+V3Zg=")</f>
        <v>#VALUE!</v>
      </c>
      <c r="EX2" t="e">
        <f>AND(Sheet1!D28,"AAAAAH+V3Zk=")</f>
        <v>#VALUE!</v>
      </c>
      <c r="EY2" t="e">
        <f>AND(Sheet1!E28,"AAAAAH+V3Zo=")</f>
        <v>#VALUE!</v>
      </c>
      <c r="EZ2" t="e">
        <f>AND(Sheet1!F28,"AAAAAH+V3Zs=")</f>
        <v>#VALUE!</v>
      </c>
      <c r="FA2" t="e">
        <f>AND(Sheet1!G28,"AAAAAH+V3Zw=")</f>
        <v>#VALUE!</v>
      </c>
      <c r="FB2" t="e">
        <f>AND(Sheet1!H28,"AAAAAH+V3Z0=")</f>
        <v>#VALUE!</v>
      </c>
      <c r="FC2" t="e">
        <f>AND(Sheet1!I28,"AAAAAH+V3Z4=")</f>
        <v>#VALUE!</v>
      </c>
      <c r="FD2" t="e">
        <f>AND(Sheet1!J28,"AAAAAH+V3Z8=")</f>
        <v>#VALUE!</v>
      </c>
      <c r="FE2" t="e">
        <f>AND(Sheet1!K28,"AAAAAH+V3aA=")</f>
        <v>#VALUE!</v>
      </c>
      <c r="FF2" t="e">
        <f>AND(Sheet1!L28,"AAAAAH+V3aE=")</f>
        <v>#VALUE!</v>
      </c>
      <c r="FG2" t="e">
        <f>AND(Sheet1!M28,"AAAAAH+V3aI=")</f>
        <v>#VALUE!</v>
      </c>
      <c r="FH2" t="e">
        <f>AND(Sheet1!N28,"AAAAAH+V3aM=")</f>
        <v>#VALUE!</v>
      </c>
      <c r="FI2">
        <f>IF(Sheet1!29:29,"AAAAAH+V3aQ=",0)</f>
        <v>0</v>
      </c>
      <c r="FJ2" t="e">
        <f>AND(Sheet1!A29,"AAAAAH+V3aU=")</f>
        <v>#VALUE!</v>
      </c>
      <c r="FK2" t="e">
        <f>AND(Sheet1!B29,"AAAAAH+V3aY=")</f>
        <v>#VALUE!</v>
      </c>
      <c r="FL2" t="e">
        <f>AND(Sheet1!C29,"AAAAAH+V3ac=")</f>
        <v>#VALUE!</v>
      </c>
      <c r="FM2" t="e">
        <f>AND(Sheet1!D29,"AAAAAH+V3ag=")</f>
        <v>#VALUE!</v>
      </c>
      <c r="FN2" t="e">
        <f>AND(Sheet1!E29,"AAAAAH+V3ak=")</f>
        <v>#VALUE!</v>
      </c>
      <c r="FO2" t="e">
        <f>AND(Sheet1!F29,"AAAAAH+V3ao=")</f>
        <v>#VALUE!</v>
      </c>
      <c r="FP2" t="e">
        <f>AND(Sheet1!G29,"AAAAAH+V3as=")</f>
        <v>#VALUE!</v>
      </c>
      <c r="FQ2" t="e">
        <f>AND(Sheet1!H29,"AAAAAH+V3aw=")</f>
        <v>#VALUE!</v>
      </c>
      <c r="FR2" t="e">
        <f>AND(Sheet1!I29,"AAAAAH+V3a0=")</f>
        <v>#VALUE!</v>
      </c>
      <c r="FS2" t="e">
        <f>AND(Sheet1!J29,"AAAAAH+V3a4=")</f>
        <v>#VALUE!</v>
      </c>
      <c r="FT2" t="e">
        <f>AND(Sheet1!K29,"AAAAAH+V3a8=")</f>
        <v>#VALUE!</v>
      </c>
      <c r="FU2" t="e">
        <f>AND(Sheet1!L29,"AAAAAH+V3bA=")</f>
        <v>#VALUE!</v>
      </c>
      <c r="FV2" t="e">
        <f>AND(Sheet1!M29,"AAAAAH+V3bE=")</f>
        <v>#VALUE!</v>
      </c>
      <c r="FW2" t="e">
        <f>AND(Sheet1!N29,"AAAAAH+V3bI=")</f>
        <v>#VALUE!</v>
      </c>
      <c r="FX2">
        <f>IF(Sheet1!30:30,"AAAAAH+V3bM=",0)</f>
        <v>0</v>
      </c>
      <c r="FY2" t="e">
        <f>AND(Sheet1!A30,"AAAAAH+V3bQ=")</f>
        <v>#VALUE!</v>
      </c>
      <c r="FZ2" t="e">
        <f>AND(Sheet1!B30,"AAAAAH+V3bU=")</f>
        <v>#VALUE!</v>
      </c>
      <c r="GA2" t="e">
        <f>AND(Sheet1!C30,"AAAAAH+V3bY=")</f>
        <v>#VALUE!</v>
      </c>
      <c r="GB2" t="e">
        <f>AND(Sheet1!D30,"AAAAAH+V3bc=")</f>
        <v>#VALUE!</v>
      </c>
      <c r="GC2" t="e">
        <f>AND(Sheet1!E30,"AAAAAH+V3bg=")</f>
        <v>#VALUE!</v>
      </c>
      <c r="GD2" t="e">
        <f>AND(Sheet1!F30,"AAAAAH+V3bk=")</f>
        <v>#VALUE!</v>
      </c>
      <c r="GE2" t="e">
        <f>AND(Sheet1!G30,"AAAAAH+V3bo=")</f>
        <v>#VALUE!</v>
      </c>
      <c r="GF2" t="e">
        <f>AND(Sheet1!H30,"AAAAAH+V3bs=")</f>
        <v>#VALUE!</v>
      </c>
      <c r="GG2" t="e">
        <f>AND(Sheet1!I30,"AAAAAH+V3bw=")</f>
        <v>#VALUE!</v>
      </c>
      <c r="GH2" t="e">
        <f>AND(Sheet1!J30,"AAAAAH+V3b0=")</f>
        <v>#VALUE!</v>
      </c>
      <c r="GI2" t="e">
        <f>AND(Sheet1!K30,"AAAAAH+V3b4=")</f>
        <v>#VALUE!</v>
      </c>
      <c r="GJ2" t="e">
        <f>AND(Sheet1!L30,"AAAAAH+V3b8=")</f>
        <v>#VALUE!</v>
      </c>
      <c r="GK2" t="e">
        <f>AND(Sheet1!M30,"AAAAAH+V3cA=")</f>
        <v>#VALUE!</v>
      </c>
      <c r="GL2" t="e">
        <f>AND(Sheet1!N30,"AAAAAH+V3cE=")</f>
        <v>#VALUE!</v>
      </c>
      <c r="GM2">
        <f>IF(Sheet1!31:31,"AAAAAH+V3cI=",0)</f>
        <v>0</v>
      </c>
      <c r="GN2" t="e">
        <f>AND(Sheet1!A31,"AAAAAH+V3cM=")</f>
        <v>#VALUE!</v>
      </c>
      <c r="GO2" t="e">
        <f>AND(Sheet1!B31,"AAAAAH+V3cQ=")</f>
        <v>#VALUE!</v>
      </c>
      <c r="GP2" t="e">
        <f>AND(Sheet1!C31,"AAAAAH+V3cU=")</f>
        <v>#VALUE!</v>
      </c>
      <c r="GQ2" t="e">
        <f>AND(Sheet1!D31,"AAAAAH+V3cY=")</f>
        <v>#VALUE!</v>
      </c>
      <c r="GR2" t="e">
        <f>AND(Sheet1!E31,"AAAAAH+V3cc=")</f>
        <v>#VALUE!</v>
      </c>
      <c r="GS2" t="e">
        <f>AND(Sheet1!F31,"AAAAAH+V3cg=")</f>
        <v>#VALUE!</v>
      </c>
      <c r="GT2" t="e">
        <f>AND(Sheet1!G31,"AAAAAH+V3ck=")</f>
        <v>#VALUE!</v>
      </c>
      <c r="GU2" t="e">
        <f>AND(Sheet1!H31,"AAAAAH+V3co=")</f>
        <v>#VALUE!</v>
      </c>
      <c r="GV2" t="e">
        <f>AND(Sheet1!I31,"AAAAAH+V3cs=")</f>
        <v>#VALUE!</v>
      </c>
      <c r="GW2" t="e">
        <f>AND(Sheet1!J31,"AAAAAH+V3cw=")</f>
        <v>#VALUE!</v>
      </c>
      <c r="GX2" t="e">
        <f>AND(Sheet1!K31,"AAAAAH+V3c0=")</f>
        <v>#VALUE!</v>
      </c>
      <c r="GY2" t="e">
        <f>AND(Sheet1!L31,"AAAAAH+V3c4=")</f>
        <v>#VALUE!</v>
      </c>
      <c r="GZ2" t="e">
        <f>AND(Sheet1!M31,"AAAAAH+V3c8=")</f>
        <v>#VALUE!</v>
      </c>
      <c r="HA2" t="e">
        <f>AND(Sheet1!N31,"AAAAAH+V3dA=")</f>
        <v>#VALUE!</v>
      </c>
      <c r="HB2">
        <f>IF(Sheet1!32:32,"AAAAAH+V3dE=",0)</f>
        <v>0</v>
      </c>
      <c r="HC2" t="e">
        <f>AND(Sheet1!A32,"AAAAAH+V3dI=")</f>
        <v>#VALUE!</v>
      </c>
      <c r="HD2" t="e">
        <f>AND(Sheet1!B32,"AAAAAH+V3dM=")</f>
        <v>#VALUE!</v>
      </c>
      <c r="HE2" t="e">
        <f>AND(Sheet1!C32,"AAAAAH+V3dQ=")</f>
        <v>#VALUE!</v>
      </c>
      <c r="HF2" t="e">
        <f>AND(Sheet1!D32,"AAAAAH+V3dU=")</f>
        <v>#VALUE!</v>
      </c>
      <c r="HG2" t="e">
        <f>AND(Sheet1!E32,"AAAAAH+V3dY=")</f>
        <v>#VALUE!</v>
      </c>
      <c r="HH2" t="e">
        <f>AND(Sheet1!F32,"AAAAAH+V3dc=")</f>
        <v>#VALUE!</v>
      </c>
      <c r="HI2" t="e">
        <f>AND(Sheet1!G32,"AAAAAH+V3dg=")</f>
        <v>#VALUE!</v>
      </c>
      <c r="HJ2" t="e">
        <f>AND(Sheet1!H32,"AAAAAH+V3dk=")</f>
        <v>#VALUE!</v>
      </c>
      <c r="HK2" t="e">
        <f>AND(Sheet1!I32,"AAAAAH+V3do=")</f>
        <v>#VALUE!</v>
      </c>
      <c r="HL2" t="e">
        <f>AND(Sheet1!J32,"AAAAAH+V3ds=")</f>
        <v>#VALUE!</v>
      </c>
      <c r="HM2" t="e">
        <f>AND(Sheet1!K32,"AAAAAH+V3dw=")</f>
        <v>#VALUE!</v>
      </c>
      <c r="HN2" t="e">
        <f>AND(Sheet1!L32,"AAAAAH+V3d0=")</f>
        <v>#VALUE!</v>
      </c>
      <c r="HO2" t="e">
        <f>AND(Sheet1!M32,"AAAAAH+V3d4=")</f>
        <v>#VALUE!</v>
      </c>
      <c r="HP2" t="e">
        <f>AND(Sheet1!N32,"AAAAAH+V3d8=")</f>
        <v>#VALUE!</v>
      </c>
      <c r="HQ2">
        <f>IF(Sheet1!33:33,"AAAAAH+V3eA=",0)</f>
        <v>0</v>
      </c>
      <c r="HR2" t="e">
        <f>AND(Sheet1!A33,"AAAAAH+V3eE=")</f>
        <v>#VALUE!</v>
      </c>
      <c r="HS2" t="e">
        <f>AND(Sheet1!B33,"AAAAAH+V3eI=")</f>
        <v>#VALUE!</v>
      </c>
      <c r="HT2" t="e">
        <f>AND(Sheet1!C33,"AAAAAH+V3eM=")</f>
        <v>#VALUE!</v>
      </c>
      <c r="HU2" t="e">
        <f>AND(Sheet1!D33,"AAAAAH+V3eQ=")</f>
        <v>#VALUE!</v>
      </c>
      <c r="HV2" t="e">
        <f>AND(Sheet1!E33,"AAAAAH+V3eU=")</f>
        <v>#VALUE!</v>
      </c>
      <c r="HW2" t="e">
        <f>AND(Sheet1!F33,"AAAAAH+V3eY=")</f>
        <v>#VALUE!</v>
      </c>
      <c r="HX2" t="e">
        <f>AND(Sheet1!G33,"AAAAAH+V3ec=")</f>
        <v>#VALUE!</v>
      </c>
      <c r="HY2" t="e">
        <f>AND(Sheet1!H33,"AAAAAH+V3eg=")</f>
        <v>#VALUE!</v>
      </c>
      <c r="HZ2" t="e">
        <f>AND(Sheet1!I33,"AAAAAH+V3ek=")</f>
        <v>#VALUE!</v>
      </c>
      <c r="IA2" t="e">
        <f>AND(Sheet1!J33,"AAAAAH+V3eo=")</f>
        <v>#VALUE!</v>
      </c>
      <c r="IB2" t="e">
        <f>AND(Sheet1!K33,"AAAAAH+V3es=")</f>
        <v>#VALUE!</v>
      </c>
      <c r="IC2" t="e">
        <f>AND(Sheet1!L33,"AAAAAH+V3ew=")</f>
        <v>#VALUE!</v>
      </c>
      <c r="ID2" t="e">
        <f>AND(Sheet1!M33,"AAAAAH+V3e0=")</f>
        <v>#VALUE!</v>
      </c>
      <c r="IE2" t="e">
        <f>AND(Sheet1!N33,"AAAAAH+V3e4=")</f>
        <v>#VALUE!</v>
      </c>
      <c r="IF2">
        <f>IF(Sheet1!34:34,"AAAAAH+V3e8=",0)</f>
        <v>0</v>
      </c>
      <c r="IG2" t="e">
        <f>AND(Sheet1!A34,"AAAAAH+V3fA=")</f>
        <v>#VALUE!</v>
      </c>
      <c r="IH2" t="e">
        <f>AND(Sheet1!B34,"AAAAAH+V3fE=")</f>
        <v>#VALUE!</v>
      </c>
      <c r="II2" t="e">
        <f>AND(Sheet1!C34,"AAAAAH+V3fI=")</f>
        <v>#VALUE!</v>
      </c>
      <c r="IJ2" t="e">
        <f>AND(Sheet1!D34,"AAAAAH+V3fM=")</f>
        <v>#VALUE!</v>
      </c>
      <c r="IK2" t="e">
        <f>AND(Sheet1!E34,"AAAAAH+V3fQ=")</f>
        <v>#VALUE!</v>
      </c>
      <c r="IL2" t="e">
        <f>AND(Sheet1!F34,"AAAAAH+V3fU=")</f>
        <v>#VALUE!</v>
      </c>
      <c r="IM2" t="e">
        <f>AND(Sheet1!G34,"AAAAAH+V3fY=")</f>
        <v>#VALUE!</v>
      </c>
      <c r="IN2" t="e">
        <f>AND(Sheet1!H34,"AAAAAH+V3fc=")</f>
        <v>#VALUE!</v>
      </c>
      <c r="IO2" t="e">
        <f>AND(Sheet1!I34,"AAAAAH+V3fg=")</f>
        <v>#VALUE!</v>
      </c>
      <c r="IP2" t="e">
        <f>AND(Sheet1!J34,"AAAAAH+V3fk=")</f>
        <v>#VALUE!</v>
      </c>
      <c r="IQ2" t="e">
        <f>AND(Sheet1!K34,"AAAAAH+V3fo=")</f>
        <v>#VALUE!</v>
      </c>
      <c r="IR2" t="e">
        <f>AND(Sheet1!L34,"AAAAAH+V3fs=")</f>
        <v>#VALUE!</v>
      </c>
      <c r="IS2" t="e">
        <f>AND(Sheet1!M34,"AAAAAH+V3fw=")</f>
        <v>#VALUE!</v>
      </c>
      <c r="IT2" t="e">
        <f>AND(Sheet1!N34,"AAAAAH+V3f0=")</f>
        <v>#VALUE!</v>
      </c>
      <c r="IU2">
        <f>IF(Sheet1!35:35,"AAAAAH+V3f4=",0)</f>
        <v>0</v>
      </c>
      <c r="IV2" t="e">
        <f>AND(Sheet1!A35,"AAAAAH+V3f8=")</f>
        <v>#VALUE!</v>
      </c>
    </row>
    <row r="3" spans="1:233" ht="12.75">
      <c r="A3" t="e">
        <f>AND(Sheet1!B35,"AAAAAD+KfgA=")</f>
        <v>#VALUE!</v>
      </c>
      <c r="B3" t="e">
        <f>AND(Sheet1!C35,"AAAAAD+KfgE=")</f>
        <v>#VALUE!</v>
      </c>
      <c r="C3" t="e">
        <f>AND(Sheet1!D35,"AAAAAD+KfgI=")</f>
        <v>#VALUE!</v>
      </c>
      <c r="D3" t="e">
        <f>AND(Sheet1!E35,"AAAAAD+KfgM=")</f>
        <v>#VALUE!</v>
      </c>
      <c r="E3" t="e">
        <f>AND(Sheet1!F35,"AAAAAD+KfgQ=")</f>
        <v>#VALUE!</v>
      </c>
      <c r="F3" t="e">
        <f>AND(Sheet1!G35,"AAAAAD+KfgU=")</f>
        <v>#VALUE!</v>
      </c>
      <c r="G3" t="e">
        <f>AND(Sheet1!H35,"AAAAAD+KfgY=")</f>
        <v>#VALUE!</v>
      </c>
      <c r="H3" t="e">
        <f>AND(Sheet1!I35,"AAAAAD+Kfgc=")</f>
        <v>#VALUE!</v>
      </c>
      <c r="I3" t="e">
        <f>AND(Sheet1!J35,"AAAAAD+Kfgg=")</f>
        <v>#VALUE!</v>
      </c>
      <c r="J3" t="e">
        <f>AND(Sheet1!K35,"AAAAAD+Kfgk=")</f>
        <v>#VALUE!</v>
      </c>
      <c r="K3" t="e">
        <f>AND(Sheet1!L35,"AAAAAD+Kfgo=")</f>
        <v>#VALUE!</v>
      </c>
      <c r="L3" t="e">
        <f>AND(Sheet1!M35,"AAAAAD+Kfgs=")</f>
        <v>#VALUE!</v>
      </c>
      <c r="M3" t="e">
        <f>AND(Sheet1!N35,"AAAAAD+Kfgw=")</f>
        <v>#VALUE!</v>
      </c>
      <c r="N3">
        <f>IF(Sheet1!36:36,"AAAAAD+Kfg0=",0)</f>
        <v>0</v>
      </c>
      <c r="O3" t="e">
        <f>AND(Sheet1!A36,"AAAAAD+Kfg4=")</f>
        <v>#VALUE!</v>
      </c>
      <c r="P3" t="e">
        <f>AND(Sheet1!B36,"AAAAAD+Kfg8=")</f>
        <v>#VALUE!</v>
      </c>
      <c r="Q3" t="e">
        <f>AND(Sheet1!C36,"AAAAAD+KfhA=")</f>
        <v>#VALUE!</v>
      </c>
      <c r="R3" t="e">
        <f>AND(Sheet1!D36,"AAAAAD+KfhE=")</f>
        <v>#VALUE!</v>
      </c>
      <c r="S3" t="e">
        <f>AND(Sheet1!E36,"AAAAAD+KfhI=")</f>
        <v>#VALUE!</v>
      </c>
      <c r="T3" t="e">
        <f>AND(Sheet1!F36,"AAAAAD+KfhM=")</f>
        <v>#VALUE!</v>
      </c>
      <c r="U3" t="e">
        <f>AND(Sheet1!G36,"AAAAAD+KfhQ=")</f>
        <v>#VALUE!</v>
      </c>
      <c r="V3" t="e">
        <f>AND(Sheet1!H36,"AAAAAD+KfhU=")</f>
        <v>#VALUE!</v>
      </c>
      <c r="W3" t="e">
        <f>AND(Sheet1!I36,"AAAAAD+KfhY=")</f>
        <v>#VALUE!</v>
      </c>
      <c r="X3" t="e">
        <f>AND(Sheet1!J36,"AAAAAD+Kfhc=")</f>
        <v>#VALUE!</v>
      </c>
      <c r="Y3" t="e">
        <f>AND(Sheet1!K36,"AAAAAD+Kfhg=")</f>
        <v>#VALUE!</v>
      </c>
      <c r="Z3" t="e">
        <f>AND(Sheet1!L36,"AAAAAD+Kfhk=")</f>
        <v>#VALUE!</v>
      </c>
      <c r="AA3" t="e">
        <f>AND(Sheet1!M36,"AAAAAD+Kfho=")</f>
        <v>#VALUE!</v>
      </c>
      <c r="AB3" t="e">
        <f>AND(Sheet1!N36,"AAAAAD+Kfhs=")</f>
        <v>#VALUE!</v>
      </c>
      <c r="AC3">
        <f>IF(Sheet1!37:37,"AAAAAD+Kfhw=",0)</f>
        <v>0</v>
      </c>
      <c r="AD3" t="e">
        <f>AND(Sheet1!A37,"AAAAAD+Kfh0=")</f>
        <v>#VALUE!</v>
      </c>
      <c r="AE3" t="e">
        <f>AND(Sheet1!B37,"AAAAAD+Kfh4=")</f>
        <v>#VALUE!</v>
      </c>
      <c r="AF3" t="e">
        <f>AND(Sheet1!C37,"AAAAAD+Kfh8=")</f>
        <v>#VALUE!</v>
      </c>
      <c r="AG3" t="e">
        <f>AND(Sheet1!D37,"AAAAAD+KfiA=")</f>
        <v>#VALUE!</v>
      </c>
      <c r="AH3" t="e">
        <f>AND(Sheet1!E37,"AAAAAD+KfiE=")</f>
        <v>#VALUE!</v>
      </c>
      <c r="AI3" t="e">
        <f>AND(Sheet1!F37,"AAAAAD+KfiI=")</f>
        <v>#VALUE!</v>
      </c>
      <c r="AJ3" t="e">
        <f>AND(Sheet1!G37,"AAAAAD+KfiM=")</f>
        <v>#VALUE!</v>
      </c>
      <c r="AK3" t="e">
        <f>AND(Sheet1!H37,"AAAAAD+KfiQ=")</f>
        <v>#VALUE!</v>
      </c>
      <c r="AL3" t="e">
        <f>AND(Sheet1!I37,"AAAAAD+KfiU=")</f>
        <v>#VALUE!</v>
      </c>
      <c r="AM3" t="e">
        <f>AND(Sheet1!J37,"AAAAAD+KfiY=")</f>
        <v>#VALUE!</v>
      </c>
      <c r="AN3" t="e">
        <f>AND(Sheet1!K37,"AAAAAD+Kfic=")</f>
        <v>#VALUE!</v>
      </c>
      <c r="AO3" t="e">
        <f>AND(Sheet1!L37,"AAAAAD+Kfig=")</f>
        <v>#VALUE!</v>
      </c>
      <c r="AP3" t="e">
        <f>AND(Sheet1!M37,"AAAAAD+Kfik=")</f>
        <v>#VALUE!</v>
      </c>
      <c r="AQ3" t="e">
        <f>AND(Sheet1!N37,"AAAAAD+Kfio=")</f>
        <v>#VALUE!</v>
      </c>
      <c r="AR3">
        <f>IF(Sheet1!38:38,"AAAAAD+Kfis=",0)</f>
        <v>0</v>
      </c>
      <c r="AS3" t="e">
        <f>AND(Sheet1!A38,"AAAAAD+Kfiw=")</f>
        <v>#VALUE!</v>
      </c>
      <c r="AT3" t="e">
        <f>AND(Sheet1!B38,"AAAAAD+Kfi0=")</f>
        <v>#VALUE!</v>
      </c>
      <c r="AU3" t="e">
        <f>AND(Sheet1!C38,"AAAAAD+Kfi4=")</f>
        <v>#VALUE!</v>
      </c>
      <c r="AV3" t="e">
        <f>AND(Sheet1!D38,"AAAAAD+Kfi8=")</f>
        <v>#VALUE!</v>
      </c>
      <c r="AW3" t="e">
        <f>AND(Sheet1!E38,"AAAAAD+KfjA=")</f>
        <v>#VALUE!</v>
      </c>
      <c r="AX3" t="e">
        <f>AND(Sheet1!F38,"AAAAAD+KfjE=")</f>
        <v>#VALUE!</v>
      </c>
      <c r="AY3" t="e">
        <f>AND(Sheet1!G38,"AAAAAD+KfjI=")</f>
        <v>#VALUE!</v>
      </c>
      <c r="AZ3" t="e">
        <f>AND(Sheet1!H38,"AAAAAD+KfjM=")</f>
        <v>#VALUE!</v>
      </c>
      <c r="BA3" t="e">
        <f>AND(Sheet1!I38,"AAAAAD+KfjQ=")</f>
        <v>#VALUE!</v>
      </c>
      <c r="BB3" t="e">
        <f>AND(Sheet1!J38,"AAAAAD+KfjU=")</f>
        <v>#VALUE!</v>
      </c>
      <c r="BC3" t="e">
        <f>AND(Sheet1!K38,"AAAAAD+KfjY=")</f>
        <v>#VALUE!</v>
      </c>
      <c r="BD3" t="e">
        <f>AND(Sheet1!L38,"AAAAAD+Kfjc=")</f>
        <v>#VALUE!</v>
      </c>
      <c r="BE3" t="e">
        <f>AND(Sheet1!M38,"AAAAAD+Kfjg=")</f>
        <v>#VALUE!</v>
      </c>
      <c r="BF3" t="e">
        <f>AND(Sheet1!N38,"AAAAAD+Kfjk=")</f>
        <v>#VALUE!</v>
      </c>
      <c r="BG3">
        <f>IF(Sheet1!39:39,"AAAAAD+Kfjo=",0)</f>
        <v>0</v>
      </c>
      <c r="BH3" t="e">
        <f>AND(Sheet1!A39,"AAAAAD+Kfjs=")</f>
        <v>#VALUE!</v>
      </c>
      <c r="BI3" t="e">
        <f>AND(Sheet1!B39,"AAAAAD+Kfjw=")</f>
        <v>#VALUE!</v>
      </c>
      <c r="BJ3" t="e">
        <f>AND(Sheet1!C39,"AAAAAD+Kfj0=")</f>
        <v>#VALUE!</v>
      </c>
      <c r="BK3" t="e">
        <f>AND(Sheet1!D39,"AAAAAD+Kfj4=")</f>
        <v>#VALUE!</v>
      </c>
      <c r="BL3" t="e">
        <f>AND(Sheet1!E39,"AAAAAD+Kfj8=")</f>
        <v>#VALUE!</v>
      </c>
      <c r="BM3" t="e">
        <f>AND(Sheet1!F39,"AAAAAD+KfkA=")</f>
        <v>#VALUE!</v>
      </c>
      <c r="BN3" t="e">
        <f>AND(Sheet1!G39,"AAAAAD+KfkE=")</f>
        <v>#VALUE!</v>
      </c>
      <c r="BO3" t="e">
        <f>AND(Sheet1!H39,"AAAAAD+KfkI=")</f>
        <v>#VALUE!</v>
      </c>
      <c r="BP3" t="e">
        <f>AND(Sheet1!I39,"AAAAAD+KfkM=")</f>
        <v>#VALUE!</v>
      </c>
      <c r="BQ3" t="e">
        <f>AND(Sheet1!J39,"AAAAAD+KfkQ=")</f>
        <v>#VALUE!</v>
      </c>
      <c r="BR3" t="e">
        <f>AND(Sheet1!K39,"AAAAAD+KfkU=")</f>
        <v>#VALUE!</v>
      </c>
      <c r="BS3" t="e">
        <f>AND(Sheet1!L39,"AAAAAD+KfkY=")</f>
        <v>#VALUE!</v>
      </c>
      <c r="BT3" t="e">
        <f>AND(Sheet1!M39,"AAAAAD+Kfkc=")</f>
        <v>#VALUE!</v>
      </c>
      <c r="BU3" t="e">
        <f>AND(Sheet1!N39,"AAAAAD+Kfkg=")</f>
        <v>#VALUE!</v>
      </c>
      <c r="BV3">
        <f>IF(Sheet1!40:40,"AAAAAD+Kfkk=",0)</f>
        <v>0</v>
      </c>
      <c r="BW3" t="e">
        <f>AND(Sheet1!A40,"AAAAAD+Kfko=")</f>
        <v>#VALUE!</v>
      </c>
      <c r="BX3" t="e">
        <f>AND(Sheet1!B40,"AAAAAD+Kfks=")</f>
        <v>#VALUE!</v>
      </c>
      <c r="BY3" t="e">
        <f>AND(Sheet1!C40,"AAAAAD+Kfkw=")</f>
        <v>#VALUE!</v>
      </c>
      <c r="BZ3" t="e">
        <f>AND(Sheet1!D40,"AAAAAD+Kfk0=")</f>
        <v>#VALUE!</v>
      </c>
      <c r="CA3" t="e">
        <f>AND(Sheet1!E40,"AAAAAD+Kfk4=")</f>
        <v>#VALUE!</v>
      </c>
      <c r="CB3" t="e">
        <f>AND(Sheet1!F40,"AAAAAD+Kfk8=")</f>
        <v>#VALUE!</v>
      </c>
      <c r="CC3" t="e">
        <f>AND(Sheet1!G40,"AAAAAD+KflA=")</f>
        <v>#VALUE!</v>
      </c>
      <c r="CD3" t="e">
        <f>AND(Sheet1!H40,"AAAAAD+KflE=")</f>
        <v>#VALUE!</v>
      </c>
      <c r="CE3" t="e">
        <f>AND(Sheet1!I40,"AAAAAD+KflI=")</f>
        <v>#VALUE!</v>
      </c>
      <c r="CF3" t="e">
        <f>AND(Sheet1!J40,"AAAAAD+KflM=")</f>
        <v>#VALUE!</v>
      </c>
      <c r="CG3" t="e">
        <f>AND(Sheet1!K40,"AAAAAD+KflQ=")</f>
        <v>#VALUE!</v>
      </c>
      <c r="CH3" t="e">
        <f>AND(Sheet1!L40,"AAAAAD+KflU=")</f>
        <v>#VALUE!</v>
      </c>
      <c r="CI3" t="e">
        <f>AND(Sheet1!M40,"AAAAAD+KflY=")</f>
        <v>#VALUE!</v>
      </c>
      <c r="CJ3" t="e">
        <f>AND(Sheet1!N40,"AAAAAD+Kflc=")</f>
        <v>#VALUE!</v>
      </c>
      <c r="CK3">
        <f>IF(Sheet1!41:41,"AAAAAD+Kflg=",0)</f>
        <v>0</v>
      </c>
      <c r="CL3" t="e">
        <f>AND(Sheet1!A41,"AAAAAD+Kflk=")</f>
        <v>#VALUE!</v>
      </c>
      <c r="CM3" t="e">
        <f>AND(Sheet1!B41,"AAAAAD+Kflo=")</f>
        <v>#VALUE!</v>
      </c>
      <c r="CN3" t="e">
        <f>AND(Sheet1!C41,"AAAAAD+Kfls=")</f>
        <v>#VALUE!</v>
      </c>
      <c r="CO3" t="e">
        <f>AND(Sheet1!D41,"AAAAAD+Kflw=")</f>
        <v>#VALUE!</v>
      </c>
      <c r="CP3" t="e">
        <f>AND(Sheet1!E41,"AAAAAD+Kfl0=")</f>
        <v>#VALUE!</v>
      </c>
      <c r="CQ3" t="e">
        <f>AND(Sheet1!F41,"AAAAAD+Kfl4=")</f>
        <v>#VALUE!</v>
      </c>
      <c r="CR3" t="e">
        <f>AND(Sheet1!G41,"AAAAAD+Kfl8=")</f>
        <v>#VALUE!</v>
      </c>
      <c r="CS3" t="e">
        <f>AND(Sheet1!H41,"AAAAAD+KfmA=")</f>
        <v>#VALUE!</v>
      </c>
      <c r="CT3" t="e">
        <f>AND(Sheet1!I41,"AAAAAD+KfmE=")</f>
        <v>#VALUE!</v>
      </c>
      <c r="CU3" t="e">
        <f>AND(Sheet1!J41,"AAAAAD+KfmI=")</f>
        <v>#VALUE!</v>
      </c>
      <c r="CV3" t="e">
        <f>AND(Sheet1!K41,"AAAAAD+KfmM=")</f>
        <v>#VALUE!</v>
      </c>
      <c r="CW3" t="e">
        <f>AND(Sheet1!L41,"AAAAAD+KfmQ=")</f>
        <v>#VALUE!</v>
      </c>
      <c r="CX3" t="e">
        <f>AND(Sheet1!M41,"AAAAAD+KfmU=")</f>
        <v>#VALUE!</v>
      </c>
      <c r="CY3" t="e">
        <f>AND(Sheet1!N41,"AAAAAD+KfmY=")</f>
        <v>#VALUE!</v>
      </c>
      <c r="CZ3">
        <f>IF(Sheet1!42:42,"AAAAAD+Kfmc=",0)</f>
        <v>0</v>
      </c>
      <c r="DA3" t="e">
        <f>AND(Sheet1!A42,"AAAAAD+Kfmg=")</f>
        <v>#VALUE!</v>
      </c>
      <c r="DB3" t="e">
        <f>AND(Sheet1!B42,"AAAAAD+Kfmk=")</f>
        <v>#VALUE!</v>
      </c>
      <c r="DC3" t="e">
        <f>AND(Sheet1!C42,"AAAAAD+Kfmo=")</f>
        <v>#VALUE!</v>
      </c>
      <c r="DD3" t="e">
        <f>AND(Sheet1!D42,"AAAAAD+Kfms=")</f>
        <v>#VALUE!</v>
      </c>
      <c r="DE3" t="e">
        <f>AND(Sheet1!E42,"AAAAAD+Kfmw=")</f>
        <v>#VALUE!</v>
      </c>
      <c r="DF3" t="e">
        <f>AND(Sheet1!F42,"AAAAAD+Kfm0=")</f>
        <v>#VALUE!</v>
      </c>
      <c r="DG3" t="e">
        <f>AND(Sheet1!G42,"AAAAAD+Kfm4=")</f>
        <v>#VALUE!</v>
      </c>
      <c r="DH3" t="e">
        <f>AND(Sheet1!H42,"AAAAAD+Kfm8=")</f>
        <v>#VALUE!</v>
      </c>
      <c r="DI3" t="e">
        <f>AND(Sheet1!I42,"AAAAAD+KfnA=")</f>
        <v>#VALUE!</v>
      </c>
      <c r="DJ3" t="e">
        <f>AND(Sheet1!J42,"AAAAAD+KfnE=")</f>
        <v>#VALUE!</v>
      </c>
      <c r="DK3" t="e">
        <f>AND(Sheet1!K42,"AAAAAD+KfnI=")</f>
        <v>#VALUE!</v>
      </c>
      <c r="DL3" t="e">
        <f>AND(Sheet1!L42,"AAAAAD+KfnM=")</f>
        <v>#VALUE!</v>
      </c>
      <c r="DM3" t="e">
        <f>AND(Sheet1!M42,"AAAAAD+KfnQ=")</f>
        <v>#VALUE!</v>
      </c>
      <c r="DN3" t="e">
        <f>AND(Sheet1!N42,"AAAAAD+KfnU=")</f>
        <v>#VALUE!</v>
      </c>
      <c r="DO3">
        <f>IF(Sheet1!43:43,"AAAAAD+KfnY=",0)</f>
        <v>0</v>
      </c>
      <c r="DP3" t="e">
        <f>AND(Sheet1!A43,"AAAAAD+Kfnc=")</f>
        <v>#VALUE!</v>
      </c>
      <c r="DQ3" t="e">
        <f>AND(Sheet1!B43,"AAAAAD+Kfng=")</f>
        <v>#VALUE!</v>
      </c>
      <c r="DR3" t="e">
        <f>AND(Sheet1!C43,"AAAAAD+Kfnk=")</f>
        <v>#VALUE!</v>
      </c>
      <c r="DS3" t="e">
        <f>AND(Sheet1!D43,"AAAAAD+Kfno=")</f>
        <v>#VALUE!</v>
      </c>
      <c r="DT3" t="e">
        <f>AND(Sheet1!E43,"AAAAAD+Kfns=")</f>
        <v>#VALUE!</v>
      </c>
      <c r="DU3" t="e">
        <f>AND(Sheet1!F43,"AAAAAD+Kfnw=")</f>
        <v>#VALUE!</v>
      </c>
      <c r="DV3" t="e">
        <f>AND(Sheet1!G43,"AAAAAD+Kfn0=")</f>
        <v>#VALUE!</v>
      </c>
      <c r="DW3" t="e">
        <f>AND(Sheet1!H43,"AAAAAD+Kfn4=")</f>
        <v>#VALUE!</v>
      </c>
      <c r="DX3" t="e">
        <f>AND(Sheet1!I43,"AAAAAD+Kfn8=")</f>
        <v>#VALUE!</v>
      </c>
      <c r="DY3" t="e">
        <f>AND(Sheet1!J43,"AAAAAD+KfoA=")</f>
        <v>#VALUE!</v>
      </c>
      <c r="DZ3" t="e">
        <f>AND(Sheet1!K43,"AAAAAD+KfoE=")</f>
        <v>#VALUE!</v>
      </c>
      <c r="EA3" t="e">
        <f>AND(Sheet1!L43,"AAAAAD+KfoI=")</f>
        <v>#VALUE!</v>
      </c>
      <c r="EB3" t="e">
        <f>AND(Sheet1!M43,"AAAAAD+KfoM=")</f>
        <v>#VALUE!</v>
      </c>
      <c r="EC3" t="e">
        <f>AND(Sheet1!N43,"AAAAAD+KfoQ=")</f>
        <v>#VALUE!</v>
      </c>
      <c r="ED3">
        <f>IF(Sheet1!44:44,"AAAAAD+KfoU=",0)</f>
        <v>0</v>
      </c>
      <c r="EE3" t="e">
        <f>AND(Sheet1!A44,"AAAAAD+KfoY=")</f>
        <v>#VALUE!</v>
      </c>
      <c r="EF3" t="e">
        <f>AND(Sheet1!B44,"AAAAAD+Kfoc=")</f>
        <v>#VALUE!</v>
      </c>
      <c r="EG3" t="e">
        <f>AND(Sheet1!C44,"AAAAAD+Kfog=")</f>
        <v>#VALUE!</v>
      </c>
      <c r="EH3" t="e">
        <f>AND(Sheet1!D44,"AAAAAD+Kfok=")</f>
        <v>#VALUE!</v>
      </c>
      <c r="EI3" t="e">
        <f>AND(Sheet1!E44,"AAAAAD+Kfoo=")</f>
        <v>#VALUE!</v>
      </c>
      <c r="EJ3" t="e">
        <f>AND(Sheet1!F44,"AAAAAD+Kfos=")</f>
        <v>#VALUE!</v>
      </c>
      <c r="EK3" t="e">
        <f>AND(Sheet1!G44,"AAAAAD+Kfow=")</f>
        <v>#VALUE!</v>
      </c>
      <c r="EL3" t="e">
        <f>AND(Sheet1!H44,"AAAAAD+Kfo0=")</f>
        <v>#VALUE!</v>
      </c>
      <c r="EM3" t="e">
        <f>AND(Sheet1!I44,"AAAAAD+Kfo4=")</f>
        <v>#VALUE!</v>
      </c>
      <c r="EN3" t="e">
        <f>AND(Sheet1!J44,"AAAAAD+Kfo8=")</f>
        <v>#VALUE!</v>
      </c>
      <c r="EO3" t="e">
        <f>AND(Sheet1!K44,"AAAAAD+KfpA=")</f>
        <v>#VALUE!</v>
      </c>
      <c r="EP3" t="e">
        <f>AND(Sheet1!L44,"AAAAAD+KfpE=")</f>
        <v>#VALUE!</v>
      </c>
      <c r="EQ3" t="e">
        <f>AND(Sheet1!M44,"AAAAAD+KfpI=")</f>
        <v>#VALUE!</v>
      </c>
      <c r="ER3" t="e">
        <f>AND(Sheet1!N44,"AAAAAD+KfpM=")</f>
        <v>#VALUE!</v>
      </c>
      <c r="ES3">
        <f>IF(Sheet1!45:45,"AAAAAD+KfpQ=",0)</f>
        <v>0</v>
      </c>
      <c r="ET3" t="e">
        <f>AND(Sheet1!A45,"AAAAAD+KfpU=")</f>
        <v>#VALUE!</v>
      </c>
      <c r="EU3" t="e">
        <f>AND(Sheet1!B45,"AAAAAD+KfpY=")</f>
        <v>#VALUE!</v>
      </c>
      <c r="EV3" t="e">
        <f>AND(Sheet1!C45,"AAAAAD+Kfpc=")</f>
        <v>#VALUE!</v>
      </c>
      <c r="EW3" t="e">
        <f>AND(Sheet1!D45,"AAAAAD+Kfpg=")</f>
        <v>#VALUE!</v>
      </c>
      <c r="EX3" t="e">
        <f>AND(Sheet1!E45,"AAAAAD+Kfpk=")</f>
        <v>#VALUE!</v>
      </c>
      <c r="EY3" t="e">
        <f>AND(Sheet1!F45,"AAAAAD+Kfpo=")</f>
        <v>#VALUE!</v>
      </c>
      <c r="EZ3" t="e">
        <f>AND(Sheet1!G45,"AAAAAD+Kfps=")</f>
        <v>#VALUE!</v>
      </c>
      <c r="FA3" t="e">
        <f>AND(Sheet1!H45,"AAAAAD+Kfpw=")</f>
        <v>#VALUE!</v>
      </c>
      <c r="FB3" t="e">
        <f>AND(Sheet1!I45,"AAAAAD+Kfp0=")</f>
        <v>#VALUE!</v>
      </c>
      <c r="FC3" t="e">
        <f>AND(Sheet1!J45,"AAAAAD+Kfp4=")</f>
        <v>#VALUE!</v>
      </c>
      <c r="FD3" t="e">
        <f>AND(Sheet1!K45,"AAAAAD+Kfp8=")</f>
        <v>#VALUE!</v>
      </c>
      <c r="FE3" t="e">
        <f>AND(Sheet1!L45,"AAAAAD+KfqA=")</f>
        <v>#VALUE!</v>
      </c>
      <c r="FF3" t="e">
        <f>AND(Sheet1!M45,"AAAAAD+KfqE=")</f>
        <v>#VALUE!</v>
      </c>
      <c r="FG3" t="e">
        <f>AND(Sheet1!N45,"AAAAAD+KfqI=")</f>
        <v>#VALUE!</v>
      </c>
      <c r="FH3">
        <f>IF(Sheet1!46:46,"AAAAAD+KfqM=",0)</f>
        <v>0</v>
      </c>
      <c r="FI3" t="e">
        <f>AND(Sheet1!A46,"AAAAAD+KfqQ=")</f>
        <v>#VALUE!</v>
      </c>
      <c r="FJ3" t="e">
        <f>AND(Sheet1!B46,"AAAAAD+KfqU=")</f>
        <v>#VALUE!</v>
      </c>
      <c r="FK3" t="e">
        <f>AND(Sheet1!C46,"AAAAAD+KfqY=")</f>
        <v>#VALUE!</v>
      </c>
      <c r="FL3" t="e">
        <f>AND(Sheet1!D46,"AAAAAD+Kfqc=")</f>
        <v>#VALUE!</v>
      </c>
      <c r="FM3" t="e">
        <f>AND(Sheet1!E46,"AAAAAD+Kfqg=")</f>
        <v>#VALUE!</v>
      </c>
      <c r="FN3" t="e">
        <f>AND(Sheet1!F46,"AAAAAD+Kfqk=")</f>
        <v>#VALUE!</v>
      </c>
      <c r="FO3" t="e">
        <f>AND(Sheet1!G46,"AAAAAD+Kfqo=")</f>
        <v>#VALUE!</v>
      </c>
      <c r="FP3" t="e">
        <f>AND(Sheet1!H46,"AAAAAD+Kfqs=")</f>
        <v>#VALUE!</v>
      </c>
      <c r="FQ3" t="e">
        <f>AND(Sheet1!I46,"AAAAAD+Kfqw=")</f>
        <v>#VALUE!</v>
      </c>
      <c r="FR3" t="e">
        <f>AND(Sheet1!J46,"AAAAAD+Kfq0=")</f>
        <v>#VALUE!</v>
      </c>
      <c r="FS3" t="e">
        <f>AND(Sheet1!K46,"AAAAAD+Kfq4=")</f>
        <v>#VALUE!</v>
      </c>
      <c r="FT3" t="e">
        <f>AND(Sheet1!L46,"AAAAAD+Kfq8=")</f>
        <v>#VALUE!</v>
      </c>
      <c r="FU3" t="e">
        <f>AND(Sheet1!M46,"AAAAAD+KfrA=")</f>
        <v>#VALUE!</v>
      </c>
      <c r="FV3" t="e">
        <f>AND(Sheet1!N46,"AAAAAD+KfrE=")</f>
        <v>#VALUE!</v>
      </c>
      <c r="FW3">
        <f>IF(Sheet1!47:47,"AAAAAD+KfrI=",0)</f>
        <v>0</v>
      </c>
      <c r="FX3" t="e">
        <f>AND(Sheet1!A47,"AAAAAD+KfrM=")</f>
        <v>#VALUE!</v>
      </c>
      <c r="FY3" t="e">
        <f>AND(Sheet1!B47,"AAAAAD+KfrQ=")</f>
        <v>#VALUE!</v>
      </c>
      <c r="FZ3" t="e">
        <f>AND(Sheet1!C47,"AAAAAD+KfrU=")</f>
        <v>#VALUE!</v>
      </c>
      <c r="GA3" t="e">
        <f>AND(Sheet1!D47,"AAAAAD+KfrY=")</f>
        <v>#VALUE!</v>
      </c>
      <c r="GB3" t="e">
        <f>AND(Sheet1!E47,"AAAAAD+Kfrc=")</f>
        <v>#VALUE!</v>
      </c>
      <c r="GC3" t="e">
        <f>AND(Sheet1!F47,"AAAAAD+Kfrg=")</f>
        <v>#VALUE!</v>
      </c>
      <c r="GD3" t="e">
        <f>AND(Sheet1!G47,"AAAAAD+Kfrk=")</f>
        <v>#VALUE!</v>
      </c>
      <c r="GE3" t="e">
        <f>AND(Sheet1!H47,"AAAAAD+Kfro=")</f>
        <v>#VALUE!</v>
      </c>
      <c r="GF3" t="e">
        <f>AND(Sheet1!I47,"AAAAAD+Kfrs=")</f>
        <v>#VALUE!</v>
      </c>
      <c r="GG3" t="e">
        <f>AND(Sheet1!J47,"AAAAAD+Kfrw=")</f>
        <v>#VALUE!</v>
      </c>
      <c r="GH3" t="e">
        <f>AND(Sheet1!K47,"AAAAAD+Kfr0=")</f>
        <v>#VALUE!</v>
      </c>
      <c r="GI3" t="e">
        <f>AND(Sheet1!L47,"AAAAAD+Kfr4=")</f>
        <v>#VALUE!</v>
      </c>
      <c r="GJ3" t="e">
        <f>AND(Sheet1!M47,"AAAAAD+Kfr8=")</f>
        <v>#VALUE!</v>
      </c>
      <c r="GK3" t="e">
        <f>AND(Sheet1!N47,"AAAAAD+KfsA=")</f>
        <v>#VALUE!</v>
      </c>
      <c r="GL3">
        <f>IF(Sheet1!48:48,"AAAAAD+KfsE=",0)</f>
        <v>0</v>
      </c>
      <c r="GM3" t="e">
        <f>AND(Sheet1!A48,"AAAAAD+KfsI=")</f>
        <v>#VALUE!</v>
      </c>
      <c r="GN3" t="e">
        <f>AND(Sheet1!B48,"AAAAAD+KfsM=")</f>
        <v>#VALUE!</v>
      </c>
      <c r="GO3" t="e">
        <f>AND(Sheet1!C48,"AAAAAD+KfsQ=")</f>
        <v>#VALUE!</v>
      </c>
      <c r="GP3" t="e">
        <f>AND(Sheet1!D48,"AAAAAD+KfsU=")</f>
        <v>#VALUE!</v>
      </c>
      <c r="GQ3" t="e">
        <f>AND(Sheet1!E48,"AAAAAD+KfsY=")</f>
        <v>#VALUE!</v>
      </c>
      <c r="GR3" t="e">
        <f>AND(Sheet1!F48,"AAAAAD+Kfsc=")</f>
        <v>#VALUE!</v>
      </c>
      <c r="GS3" t="e">
        <f>AND(Sheet1!G48,"AAAAAD+Kfsg=")</f>
        <v>#VALUE!</v>
      </c>
      <c r="GT3" t="e">
        <f>AND(Sheet1!H48,"AAAAAD+Kfsk=")</f>
        <v>#VALUE!</v>
      </c>
      <c r="GU3" t="e">
        <f>AND(Sheet1!I48,"AAAAAD+Kfso=")</f>
        <v>#VALUE!</v>
      </c>
      <c r="GV3" t="e">
        <f>AND(Sheet1!J48,"AAAAAD+Kfss=")</f>
        <v>#VALUE!</v>
      </c>
      <c r="GW3" t="e">
        <f>AND(Sheet1!K48,"AAAAAD+Kfsw=")</f>
        <v>#VALUE!</v>
      </c>
      <c r="GX3" t="e">
        <f>AND(Sheet1!L48,"AAAAAD+Kfs0=")</f>
        <v>#VALUE!</v>
      </c>
      <c r="GY3" t="e">
        <f>AND(Sheet1!M48,"AAAAAD+Kfs4=")</f>
        <v>#VALUE!</v>
      </c>
      <c r="GZ3" t="e">
        <f>AND(Sheet1!N48,"AAAAAD+Kfs8=")</f>
        <v>#VALUE!</v>
      </c>
      <c r="HA3">
        <f>IF(Sheet1!49:49,"AAAAAD+KftA=",0)</f>
        <v>0</v>
      </c>
      <c r="HB3" t="e">
        <f>AND(Sheet1!A49,"AAAAAD+KftE=")</f>
        <v>#VALUE!</v>
      </c>
      <c r="HC3">
        <f>IF(Sheet1!50:50,"AAAAAD+KftI=",0)</f>
        <v>0</v>
      </c>
      <c r="HD3" t="e">
        <f>AND(Sheet1!A50,"AAAAAD+KftM=")</f>
        <v>#VALUE!</v>
      </c>
      <c r="HE3">
        <f>IF(Sheet1!51:51,"AAAAAD+KftQ=",0)</f>
        <v>0</v>
      </c>
      <c r="HF3" t="e">
        <f>AND(Sheet1!A51,"AAAAAD+KftU=")</f>
        <v>#VALUE!</v>
      </c>
      <c r="HG3">
        <f>IF(Sheet1!52:52,"AAAAAD+KftY=",0)</f>
        <v>0</v>
      </c>
      <c r="HH3" t="e">
        <f>AND(Sheet1!A52,"AAAAAD+Kftc=")</f>
        <v>#VALUE!</v>
      </c>
      <c r="HI3">
        <f>IF(Sheet1!53:53,"AAAAAD+Kftg=",0)</f>
        <v>0</v>
      </c>
      <c r="HJ3" t="e">
        <f>AND(Sheet1!A53,"AAAAAD+Kftk=")</f>
        <v>#VALUE!</v>
      </c>
      <c r="HK3" t="e">
        <f>IF(Sheet1!A:A,"AAAAAD+Kfto=",0)</f>
        <v>#VALUE!</v>
      </c>
      <c r="HL3">
        <f>IF(Sheet1!B:B,"AAAAAD+Kfts=",0)</f>
        <v>0</v>
      </c>
      <c r="HM3">
        <f>IF(Sheet1!C:C,"AAAAAD+Kftw=",0)</f>
        <v>0</v>
      </c>
      <c r="HN3">
        <f>IF(Sheet1!D:D,"AAAAAD+Kft0=",0)</f>
        <v>0</v>
      </c>
      <c r="HO3">
        <f>IF(Sheet1!E:E,"AAAAAD+Kft4=",0)</f>
        <v>0</v>
      </c>
      <c r="HP3">
        <f>IF(Sheet1!F:F,"AAAAAD+Kft8=",0)</f>
        <v>0</v>
      </c>
      <c r="HQ3">
        <f>IF(Sheet1!G:G,"AAAAAD+KfuA=",0)</f>
        <v>0</v>
      </c>
      <c r="HR3">
        <f>IF(Sheet1!H:H,"AAAAAD+KfuE=",0)</f>
        <v>0</v>
      </c>
      <c r="HS3">
        <f>IF(Sheet1!I:I,"AAAAAD+KfuI=",0)</f>
        <v>0</v>
      </c>
      <c r="HT3">
        <f>IF(Sheet1!J:J,"AAAAAD+KfuM=",0)</f>
        <v>0</v>
      </c>
      <c r="HU3">
        <f>IF(Sheet1!K:K,"AAAAAD+KfuQ=",0)</f>
        <v>0</v>
      </c>
      <c r="HV3">
        <f>IF(Sheet1!L:L,"AAAAAD+KfuU=",0)</f>
        <v>0</v>
      </c>
      <c r="HW3">
        <f>IF(Sheet1!M:M,"AAAAAD+KfuY=",0)</f>
        <v>0</v>
      </c>
      <c r="HX3">
        <f>IF(Sheet1!N:N,"AAAAAD+Kfuc=",0)</f>
        <v>0</v>
      </c>
      <c r="HY3" t="s">
        <v>59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Denise Naughton</cp:lastModifiedBy>
  <cp:lastPrinted>2010-03-30T01:46:05Z</cp:lastPrinted>
  <dcterms:created xsi:type="dcterms:W3CDTF">1999-05-29T01:12:41Z</dcterms:created>
  <dcterms:modified xsi:type="dcterms:W3CDTF">2014-02-03T06:26:44Z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oogle.Documents.Tracking">
    <vt:lpwstr>true</vt:lpwstr>
  </property>
  <property fmtid="{D5CDD505-2E9C-101B-9397-08002B2CF9AE}" pid="3" name="Google.Documents.DocumentId">
    <vt:lpwstr>12kcX0vkAAyLEJzKEo-yKo3xVCVLVkwipJ62pxJMJR0g</vt:lpwstr>
  </property>
  <property fmtid="{D5CDD505-2E9C-101B-9397-08002B2CF9AE}" pid="4" name="Google.Documents.RevisionId">
    <vt:lpwstr>16128980672112902492</vt:lpwstr>
  </property>
  <property fmtid="{D5CDD505-2E9C-101B-9397-08002B2CF9AE}" pid="5" name="Google.Documents.PluginVersion">
    <vt:lpwstr>2.0.2662.553</vt:lpwstr>
  </property>
  <property fmtid="{D5CDD505-2E9C-101B-9397-08002B2CF9AE}" pid="6" name="Google.Documents.MergeIncapabilityFlags">
    <vt:i4>0</vt:i4>
  </property>
</Properties>
</file>